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GAL\Desktop\"/>
    </mc:Choice>
  </mc:AlternateContent>
  <xr:revisionPtr revIDLastSave="0" documentId="8_{5C7AB767-7509-412C-911F-33C6586C78EF}" xr6:coauthVersionLast="47" xr6:coauthVersionMax="47" xr10:uidLastSave="{00000000-0000-0000-0000-000000000000}"/>
  <bookViews>
    <workbookView xWindow="0" yWindow="0" windowWidth="24000" windowHeight="9735" xr2:uid="{00000000-000D-0000-FFFF-FFFF00000000}"/>
  </bookViews>
  <sheets>
    <sheet name="แบบคำนวณฯ" sheetId="19" r:id="rId1"/>
    <sheet name="ตัวอย่าง" sheetId="20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20" l="1"/>
  <c r="E8" i="20"/>
  <c r="D8" i="20"/>
  <c r="M7" i="20" s="1"/>
  <c r="H8" i="19"/>
  <c r="E8" i="19"/>
  <c r="D8" i="19"/>
  <c r="M7" i="19" s="1"/>
  <c r="E32" i="20" l="1"/>
  <c r="F32" i="20" s="1"/>
  <c r="D22" i="20"/>
  <c r="D12" i="20"/>
  <c r="F7" i="20"/>
  <c r="H7" i="20" s="1"/>
  <c r="G6" i="20"/>
  <c r="K9" i="20" s="1"/>
  <c r="E32" i="19"/>
  <c r="F32" i="19" s="1"/>
  <c r="C32" i="19" s="1"/>
  <c r="D22" i="19"/>
  <c r="E22" i="19" s="1"/>
  <c r="D12" i="19"/>
  <c r="F12" i="19" s="1"/>
  <c r="C14" i="19" s="1"/>
  <c r="F7" i="19"/>
  <c r="H7" i="19" s="1"/>
  <c r="G6" i="19"/>
  <c r="K9" i="19" s="1"/>
  <c r="F12" i="20" l="1"/>
  <c r="C14" i="20" s="1"/>
  <c r="E12" i="20"/>
  <c r="F22" i="19"/>
  <c r="C22" i="19"/>
  <c r="J22" i="19" s="1"/>
  <c r="I22" i="19" s="1"/>
  <c r="D32" i="19"/>
  <c r="G32" i="19" s="1"/>
  <c r="H32" i="19" s="1"/>
  <c r="C32" i="20"/>
  <c r="D32" i="20"/>
  <c r="G32" i="20" s="1"/>
  <c r="H32" i="20" s="1"/>
  <c r="F27" i="20"/>
  <c r="F14" i="20"/>
  <c r="C16" i="20" s="1"/>
  <c r="D16" i="20" s="1"/>
  <c r="G12" i="20"/>
  <c r="H12" i="20" s="1"/>
  <c r="E22" i="20"/>
  <c r="E12" i="19"/>
  <c r="D14" i="19" s="1"/>
  <c r="F27" i="19"/>
  <c r="F14" i="19"/>
  <c r="C16" i="19" s="1"/>
  <c r="D16" i="19" s="1"/>
  <c r="E27" i="19"/>
  <c r="J32" i="19"/>
  <c r="I32" i="19" s="1"/>
  <c r="D27" i="19"/>
  <c r="G27" i="19" s="1"/>
  <c r="H27" i="19" s="1"/>
  <c r="G22" i="19"/>
  <c r="H22" i="19" s="1"/>
  <c r="D14" i="20" l="1"/>
  <c r="C12" i="20"/>
  <c r="J12" i="20" s="1"/>
  <c r="K12" i="20" s="1"/>
  <c r="L12" i="20" s="1"/>
  <c r="A34" i="19"/>
  <c r="E14" i="19"/>
  <c r="E16" i="19" s="1"/>
  <c r="G16" i="19" s="1"/>
  <c r="H16" i="19" s="1"/>
  <c r="G12" i="19"/>
  <c r="H12" i="19" s="1"/>
  <c r="J23" i="19"/>
  <c r="K23" i="19" s="1"/>
  <c r="J33" i="19"/>
  <c r="K33" i="19" s="1"/>
  <c r="K34" i="19" s="1"/>
  <c r="A13" i="20"/>
  <c r="M12" i="20"/>
  <c r="J32" i="20"/>
  <c r="I32" i="20" s="1"/>
  <c r="A34" i="20" s="1"/>
  <c r="J14" i="20"/>
  <c r="K14" i="20" s="1"/>
  <c r="E14" i="20"/>
  <c r="F22" i="20"/>
  <c r="E27" i="20" s="1"/>
  <c r="C22" i="20"/>
  <c r="F16" i="20"/>
  <c r="J16" i="20" s="1"/>
  <c r="K16" i="20" s="1"/>
  <c r="G22" i="20"/>
  <c r="H22" i="20" s="1"/>
  <c r="C12" i="19"/>
  <c r="J12" i="19" s="1"/>
  <c r="K12" i="19" s="1"/>
  <c r="G14" i="19"/>
  <c r="H14" i="19" s="1"/>
  <c r="F16" i="19"/>
  <c r="J16" i="19" s="1"/>
  <c r="K16" i="19" s="1"/>
  <c r="A29" i="19"/>
  <c r="J28" i="19"/>
  <c r="K28" i="19" s="1"/>
  <c r="K29" i="19" s="1"/>
  <c r="A13" i="19"/>
  <c r="A24" i="19"/>
  <c r="J14" i="19"/>
  <c r="K14" i="19" s="1"/>
  <c r="L12" i="19" l="1"/>
  <c r="M12" i="19" s="1"/>
  <c r="M13" i="19" s="1"/>
  <c r="A15" i="19"/>
  <c r="J33" i="20"/>
  <c r="K33" i="20" s="1"/>
  <c r="K34" i="20" s="1"/>
  <c r="H27" i="20"/>
  <c r="E16" i="20"/>
  <c r="G16" i="20" s="1"/>
  <c r="H16" i="20" s="1"/>
  <c r="L16" i="20" s="1"/>
  <c r="M16" i="20" s="1"/>
  <c r="M17" i="20" s="1"/>
  <c r="G14" i="20"/>
  <c r="H14" i="20" s="1"/>
  <c r="L14" i="20" s="1"/>
  <c r="M13" i="20"/>
  <c r="J22" i="20"/>
  <c r="I22" i="20" s="1"/>
  <c r="A24" i="20" s="1"/>
  <c r="D27" i="20"/>
  <c r="G27" i="20" s="1"/>
  <c r="K28" i="20"/>
  <c r="K29" i="20" s="1"/>
  <c r="A17" i="19"/>
  <c r="L16" i="19"/>
  <c r="M16" i="19" s="1"/>
  <c r="M17" i="19" s="1"/>
  <c r="K24" i="19"/>
  <c r="L14" i="19"/>
  <c r="M14" i="20" l="1"/>
  <c r="M15" i="20" s="1"/>
  <c r="L18" i="20"/>
  <c r="J23" i="20"/>
  <c r="A29" i="20"/>
  <c r="J28" i="20"/>
  <c r="A19" i="20"/>
  <c r="M18" i="20"/>
  <c r="M19" i="20" s="1"/>
  <c r="A17" i="20"/>
  <c r="A15" i="20"/>
  <c r="M14" i="19"/>
  <c r="L18" i="19"/>
  <c r="J36" i="20" l="1"/>
  <c r="J37" i="20" s="1"/>
  <c r="K23" i="20"/>
  <c r="B38" i="20"/>
  <c r="K24" i="20"/>
  <c r="K36" i="20"/>
  <c r="K37" i="20" s="1"/>
  <c r="K38" i="20" s="1"/>
  <c r="M15" i="19"/>
  <c r="M18" i="19"/>
  <c r="A19" i="19"/>
  <c r="M19" i="19" l="1"/>
  <c r="K36" i="19"/>
  <c r="K37" i="19" s="1"/>
  <c r="K38" i="19" s="1"/>
  <c r="J36" i="19"/>
  <c r="J37" i="19" s="1"/>
  <c r="B38" i="19"/>
</calcChain>
</file>

<file path=xl/sharedStrings.xml><?xml version="1.0" encoding="utf-8"?>
<sst xmlns="http://schemas.openxmlformats.org/spreadsheetml/2006/main" count="199" uniqueCount="69">
  <si>
    <t>การคำนวณวงเงินค้ำประกัน สัญญาอนุญาตให้ข้าราชการไปศึกษา ฝึกอบรม หรือปฏิบัติการวิจัย ณ ต่างประเทศ
(ตามข้อ 1 ในสัญญาค้ำประกันฯ)</t>
  </si>
  <si>
    <t>ชื่อ-สกุล</t>
  </si>
  <si>
    <t>ตำแหน่ง</t>
  </si>
  <si>
    <t>สังกัด</t>
  </si>
  <si>
    <t>ผู้ค้ำประกัน</t>
  </si>
  <si>
    <t>เกี่ยวพันเป็น</t>
  </si>
  <si>
    <t>ลาศึกษา
ตั้งแต่วันที่</t>
  </si>
  <si>
    <t>ถึงวันที่</t>
  </si>
  <si>
    <t>ครบ60วันที่ได้รับ
เงินประจำตำแหน่ง</t>
  </si>
  <si>
    <t>เงินเดือน</t>
  </si>
  <si>
    <t>เงินประจำตำแหน่ง</t>
  </si>
  <si>
    <t>0/0/00</t>
  </si>
  <si>
    <t>วัน/เดือน/ปี</t>
  </si>
  <si>
    <t>รวมระยะเวลาลาศึกษาฯ</t>
  </si>
  <si>
    <t>วัน</t>
  </si>
  <si>
    <t>(</t>
  </si>
  <si>
    <t>)</t>
  </si>
  <si>
    <t>ปี</t>
  </si>
  <si>
    <t>เดือน</t>
  </si>
  <si>
    <t xml:space="preserve">วันสุดท้ายที่ได้รับเงินประจำตำแหน่งระหว่างลาศึกษาฯ </t>
  </si>
  <si>
    <t>การคำนวณเงินประจำตำแหน่ง</t>
  </si>
  <si>
    <t>ต้นเดือน</t>
  </si>
  <si>
    <t>วันที่เริ่ม</t>
  </si>
  <si>
    <t xml:space="preserve">จนถึงวันที่ </t>
  </si>
  <si>
    <t>สิ้นเดือน</t>
  </si>
  <si>
    <t>ระยะห่าง</t>
  </si>
  <si>
    <t>จำนวนวันทีได้รับ
เงินประจำตำแหน่งฯ</t>
  </si>
  <si>
    <t>ระยะห่าง
คำนวณเดือน</t>
  </si>
  <si>
    <t>จำนวนวันทั้งหมดของเดือนนั้น</t>
  </si>
  <si>
    <t>ก่อนปัดเศษ</t>
  </si>
  <si>
    <t>เงินประจำตำแหน่ง
ที่ได้รับ</t>
  </si>
  <si>
    <t>ช่วงที่ 1</t>
  </si>
  <si>
    <t>บาท</t>
  </si>
  <si>
    <t>ช่วงที่ 2</t>
  </si>
  <si>
    <t>ช่วงที่ 3</t>
  </si>
  <si>
    <t>รวมได้รับเงินประจำตำแหน่งทั้งสิ้นเป็นจำนวน</t>
  </si>
  <si>
    <t>-</t>
  </si>
  <si>
    <t>+</t>
  </si>
  <si>
    <t>x</t>
  </si>
  <si>
    <t>/</t>
  </si>
  <si>
    <t>=</t>
  </si>
  <si>
    <t>คือ</t>
  </si>
  <si>
    <t>การคำนวณเงินเดือน และเงินอื่นๆ
ที่ได้รับระหว่างลาศึกษาฯ 
*1</t>
  </si>
  <si>
    <t xml:space="preserve">วันที่เริ่ม </t>
  </si>
  <si>
    <t>จนถึงวันที่</t>
  </si>
  <si>
    <t>(ระยะห่าง
ระหว่างวัน)</t>
  </si>
  <si>
    <t>จำนวนวันที่ลาศึกษาฯ</t>
  </si>
  <si>
    <t>เดือนแรกของการลาศึกษาฯ</t>
  </si>
  <si>
    <t>*1</t>
  </si>
  <si>
    <t>คำนวณเงินที่รับไป (เงินเดือน/จำนวนวันทั้งหมดของเดือน) x จำนวนวันที่ลา เป็นเงินจำนวน</t>
  </si>
  <si>
    <t>การคำนวณเงินเดือน และเงินอื่นๆ
ที่ได้รับระหว่างลาศึกษาฯ
*2</t>
  </si>
  <si>
    <t>(ระยะห่าง
ระหว่างเดือน)</t>
  </si>
  <si>
    <t>จำนวน
เดือนที่
ลาศึกษาฯ</t>
  </si>
  <si>
    <t>เดือนที่สองจนถึงก่อนเดือนสุดท้าย</t>
  </si>
  <si>
    <t>*2</t>
  </si>
  <si>
    <t>คำนวณเงินที่รับไป (เงินเดือน*จำนวนเดือนที่ลาฯ) เป็นเงินจำนวน</t>
  </si>
  <si>
    <t>การคำนวณเงินเดือน และเงินอื่นๆ
ที่ได้รับระหว่างลาศึกษาฯ
*3</t>
  </si>
  <si>
    <t>เดือนสุดท้ายของการลาศึกษาฯ</t>
  </si>
  <si>
    <t>*3</t>
  </si>
  <si>
    <t xml:space="preserve">รวมรับเงินจากทางราชการเป็นจำนวนเงินทั้งสิ้น 
(*1+*2+*3+เงินประจำตำแหน่งที่ได้รับระหว่างลาศึกษาฯ) </t>
  </si>
  <si>
    <t>รวมเบี้ยปรับอีก 1 เท่า เป็น 2 เท่า</t>
  </si>
  <si>
    <t xml:space="preserve">รวมเป็นเงินจำนวนทั้งสิ้น </t>
  </si>
  <si>
    <t xml:space="preserve">ดังนั้น วงเงินค้ำประกันฯ คือ </t>
  </si>
  <si>
    <t>การคำนวณวงเงินค้ำประกัน สัญญาอนุญาตให้ข้าราชการไปศึกษา ฝึกอบรม หรือปฏิบัติการวิจัย ณ ต่างประเทศ</t>
  </si>
  <si>
    <t xml:space="preserve">นายสัญญา ลาศึกษา </t>
  </si>
  <si>
    <t>นิติกรชำนาญการพิเศษ</t>
  </si>
  <si>
    <t xml:space="preserve">สำนักกฎหมาย กรมปศุสัตว์ </t>
  </si>
  <si>
    <t xml:space="preserve">นายค้ำประกัน ลาศึกษา </t>
  </si>
  <si>
    <t>บิดา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</si>
</sst>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1870000]d/m/yy;@"/>
    <numFmt numFmtId="165" formatCode="#,##0.00_ ;[Red]\-#,##0.00\ "/>
    <numFmt numFmtId="166" formatCode="[$-1070000]d/m/yy;@"/>
  </numFmts>
  <fonts count="5">
    <font>
      <sz val="16"/>
      <color theme="1"/>
      <name val="TH SarabunPSK"/>
      <family val="2"/>
      <charset val="222"/>
    </font>
    <font>
      <b/>
      <u/>
      <sz val="16"/>
      <color theme="1"/>
      <name val="TH SarabunPSK"/>
      <family val="2"/>
    </font>
    <font>
      <sz val="16"/>
      <color rgb="FF2F2F2F"/>
      <name val="TH SarabunPSK"/>
      <family val="2"/>
    </font>
    <font>
      <sz val="16"/>
      <name val="TH SarabunPSK"/>
      <family val="2"/>
    </font>
    <font>
      <sz val="16"/>
      <color theme="0" tint="-0.249977111117893"/>
      <name val="TH SarabunPSK"/>
      <family val="2"/>
      <charset val="22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03">
    <xf numFmtId="0" fontId="0" fillId="0" borderId="0" xfId="0"/>
    <xf numFmtId="0" fontId="0" fillId="0" borderId="0" xfId="0" applyAlignment="1">
      <alignment horizontal="center" vertical="top" wrapText="1"/>
    </xf>
    <xf numFmtId="0" fontId="0" fillId="3" borderId="0" xfId="0" applyFill="1"/>
    <xf numFmtId="0" fontId="0" fillId="0" borderId="0" xfId="0" applyAlignment="1">
      <alignment vertical="center"/>
    </xf>
    <xf numFmtId="0" fontId="0" fillId="2" borderId="5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right"/>
    </xf>
    <xf numFmtId="0" fontId="0" fillId="2" borderId="0" xfId="0" applyFill="1" applyAlignment="1">
      <alignment horizontal="right"/>
    </xf>
    <xf numFmtId="164" fontId="0" fillId="0" borderId="15" xfId="0" applyNumberFormat="1" applyBorder="1" applyAlignment="1" applyProtection="1">
      <alignment horizontal="center" vertical="center"/>
      <protection locked="0"/>
    </xf>
    <xf numFmtId="3" fontId="0" fillId="0" borderId="15" xfId="0" applyNumberFormat="1" applyBorder="1" applyAlignment="1" applyProtection="1">
      <alignment horizontal="center" vertical="center"/>
      <protection locked="0"/>
    </xf>
    <xf numFmtId="3" fontId="0" fillId="0" borderId="16" xfId="0" applyNumberFormat="1" applyBorder="1" applyAlignment="1" applyProtection="1">
      <alignment horizontal="center" vertical="center"/>
      <protection locked="0"/>
    </xf>
    <xf numFmtId="0" fontId="0" fillId="2" borderId="5" xfId="0" applyFill="1" applyBorder="1"/>
    <xf numFmtId="0" fontId="0" fillId="2" borderId="20" xfId="0" applyFill="1" applyBorder="1" applyAlignment="1">
      <alignment horizontal="center" vertical="top" wrapText="1"/>
    </xf>
    <xf numFmtId="0" fontId="0" fillId="2" borderId="0" xfId="0" applyFill="1" applyAlignment="1">
      <alignment horizontal="center" vertical="center" wrapText="1"/>
    </xf>
    <xf numFmtId="0" fontId="0" fillId="2" borderId="0" xfId="0" applyFill="1" applyAlignment="1">
      <alignment horizontal="center" vertical="top" wrapText="1"/>
    </xf>
    <xf numFmtId="0" fontId="0" fillId="2" borderId="0" xfId="0" applyFill="1" applyAlignment="1">
      <alignment vertical="center"/>
    </xf>
    <xf numFmtId="0" fontId="0" fillId="2" borderId="0" xfId="0" applyFill="1"/>
    <xf numFmtId="0" fontId="0" fillId="2" borderId="5" xfId="0" applyFill="1" applyBorder="1" applyAlignment="1">
      <alignment horizontal="center" vertical="center" wrapText="1"/>
    </xf>
    <xf numFmtId="164" fontId="0" fillId="2" borderId="0" xfId="0" applyNumberFormat="1" applyFill="1"/>
    <xf numFmtId="164" fontId="0" fillId="2" borderId="0" xfId="0" applyNumberFormat="1" applyFill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164" fontId="0" fillId="2" borderId="22" xfId="0" applyNumberFormat="1" applyFill="1" applyBorder="1" applyAlignment="1">
      <alignment horizontal="center" vertical="center"/>
    </xf>
    <xf numFmtId="3" fontId="0" fillId="2" borderId="0" xfId="0" applyNumberFormat="1" applyFill="1" applyAlignment="1">
      <alignment horizontal="left" vertical="center"/>
    </xf>
    <xf numFmtId="3" fontId="0" fillId="2" borderId="0" xfId="0" applyNumberFormat="1" applyFill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  <xf numFmtId="164" fontId="0" fillId="2" borderId="0" xfId="0" applyNumberFormat="1" applyFill="1" applyAlignment="1">
      <alignment horizontal="center"/>
    </xf>
    <xf numFmtId="0" fontId="0" fillId="2" borderId="0" xfId="0" applyFill="1" applyAlignment="1">
      <alignment horizontal="center"/>
    </xf>
    <xf numFmtId="164" fontId="0" fillId="2" borderId="1" xfId="0" applyNumberFormat="1" applyFill="1" applyBorder="1" applyAlignment="1">
      <alignment horizontal="center" vertical="center" wrapText="1"/>
    </xf>
    <xf numFmtId="166" fontId="0" fillId="2" borderId="1" xfId="0" applyNumberFormat="1" applyFill="1" applyBorder="1" applyAlignment="1">
      <alignment horizontal="center" vertical="center"/>
    </xf>
    <xf numFmtId="4" fontId="0" fillId="2" borderId="1" xfId="0" applyNumberFormat="1" applyFill="1" applyBorder="1" applyAlignment="1">
      <alignment horizontal="right"/>
    </xf>
    <xf numFmtId="0" fontId="0" fillId="2" borderId="1" xfId="0" applyFill="1" applyBorder="1"/>
    <xf numFmtId="4" fontId="0" fillId="2" borderId="0" xfId="0" applyNumberFormat="1" applyFill="1" applyAlignment="1">
      <alignment horizontal="left"/>
    </xf>
    <xf numFmtId="164" fontId="3" fillId="2" borderId="1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40" fontId="0" fillId="2" borderId="0" xfId="0" applyNumberFormat="1" applyFill="1"/>
    <xf numFmtId="166" fontId="0" fillId="2" borderId="0" xfId="0" applyNumberFormat="1" applyFill="1" applyAlignment="1">
      <alignment horizontal="center" vertical="center"/>
    </xf>
    <xf numFmtId="0" fontId="0" fillId="2" borderId="9" xfId="0" applyFill="1" applyBorder="1"/>
    <xf numFmtId="0" fontId="0" fillId="2" borderId="6" xfId="0" applyFill="1" applyBorder="1"/>
    <xf numFmtId="40" fontId="0" fillId="2" borderId="1" xfId="0" applyNumberFormat="1" applyFill="1" applyBorder="1" applyAlignment="1">
      <alignment horizontal="right"/>
    </xf>
    <xf numFmtId="40" fontId="0" fillId="2" borderId="1" xfId="0" applyNumberFormat="1" applyFill="1" applyBorder="1"/>
    <xf numFmtId="40" fontId="0" fillId="2" borderId="0" xfId="0" applyNumberFormat="1" applyFill="1" applyAlignment="1">
      <alignment horizontal="left"/>
    </xf>
    <xf numFmtId="14" fontId="0" fillId="2" borderId="0" xfId="0" applyNumberFormat="1" applyFill="1"/>
    <xf numFmtId="14" fontId="0" fillId="2" borderId="1" xfId="0" applyNumberFormat="1" applyFill="1" applyBorder="1" applyAlignment="1">
      <alignment horizontal="center" vertical="center"/>
    </xf>
    <xf numFmtId="164" fontId="0" fillId="2" borderId="5" xfId="0" applyNumberFormat="1" applyFill="1" applyBorder="1" applyAlignment="1">
      <alignment horizontal="center" vertical="center"/>
    </xf>
    <xf numFmtId="166" fontId="0" fillId="2" borderId="0" xfId="0" applyNumberFormat="1" applyFill="1"/>
    <xf numFmtId="166" fontId="0" fillId="2" borderId="0" xfId="0" applyNumberFormat="1" applyFill="1" applyAlignment="1">
      <alignment horizontal="center"/>
    </xf>
    <xf numFmtId="164" fontId="2" fillId="2" borderId="0" xfId="0" applyNumberFormat="1" applyFont="1" applyFill="1"/>
    <xf numFmtId="0" fontId="0" fillId="2" borderId="0" xfId="0" applyFill="1" applyAlignment="1">
      <alignment horizontal="right" vertical="center"/>
    </xf>
    <xf numFmtId="4" fontId="0" fillId="2" borderId="1" xfId="0" applyNumberFormat="1" applyFill="1" applyBorder="1"/>
    <xf numFmtId="165" fontId="0" fillId="2" borderId="1" xfId="0" applyNumberFormat="1" applyFill="1" applyBorder="1" applyAlignment="1">
      <alignment horizontal="right"/>
    </xf>
    <xf numFmtId="0" fontId="0" fillId="2" borderId="8" xfId="0" applyFill="1" applyBorder="1"/>
    <xf numFmtId="0" fontId="0" fillId="2" borderId="7" xfId="0" applyFill="1" applyBorder="1"/>
    <xf numFmtId="165" fontId="0" fillId="2" borderId="5" xfId="0" applyNumberFormat="1" applyFill="1" applyBorder="1" applyAlignment="1">
      <alignment horizontal="right"/>
    </xf>
    <xf numFmtId="40" fontId="0" fillId="2" borderId="8" xfId="0" applyNumberFormat="1" applyFill="1" applyBorder="1"/>
    <xf numFmtId="0" fontId="1" fillId="2" borderId="0" xfId="0" applyFont="1" applyFill="1" applyAlignment="1">
      <alignment horizontal="right" vertical="center"/>
    </xf>
    <xf numFmtId="165" fontId="0" fillId="2" borderId="12" xfId="0" applyNumberFormat="1" applyFill="1" applyBorder="1" applyAlignment="1">
      <alignment horizontal="left"/>
    </xf>
    <xf numFmtId="0" fontId="0" fillId="0" borderId="20" xfId="0" applyBorder="1" applyAlignment="1" applyProtection="1">
      <alignment horizontal="center" vertical="top" wrapText="1"/>
      <protection locked="0"/>
    </xf>
    <xf numFmtId="0" fontId="0" fillId="0" borderId="16" xfId="0" applyBorder="1" applyAlignment="1" applyProtection="1">
      <alignment horizontal="center" vertical="top" wrapText="1"/>
      <protection locked="0"/>
    </xf>
    <xf numFmtId="0" fontId="4" fillId="2" borderId="0" xfId="0" applyFont="1" applyFill="1" applyAlignment="1">
      <alignment vertical="center"/>
    </xf>
    <xf numFmtId="0" fontId="4" fillId="2" borderId="0" xfId="0" applyFont="1" applyFill="1"/>
    <xf numFmtId="40" fontId="4" fillId="2" borderId="0" xfId="0" applyNumberFormat="1" applyFont="1" applyFill="1"/>
    <xf numFmtId="0" fontId="0" fillId="0" borderId="20" xfId="0" applyBorder="1" applyAlignment="1">
      <alignment horizontal="center" vertical="top" wrapText="1"/>
    </xf>
    <xf numFmtId="0" fontId="0" fillId="0" borderId="16" xfId="0" applyBorder="1" applyAlignment="1">
      <alignment horizontal="center" vertical="top" wrapText="1"/>
    </xf>
    <xf numFmtId="164" fontId="0" fillId="0" borderId="15" xfId="0" applyNumberFormat="1" applyBorder="1" applyAlignment="1">
      <alignment horizontal="center" vertical="center"/>
    </xf>
    <xf numFmtId="3" fontId="0" fillId="0" borderId="15" xfId="0" applyNumberFormat="1" applyBorder="1" applyAlignment="1">
      <alignment horizontal="center" vertical="center"/>
    </xf>
    <xf numFmtId="3" fontId="0" fillId="0" borderId="16" xfId="0" applyNumberFormat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/>
    </xf>
    <xf numFmtId="0" fontId="0" fillId="0" borderId="18" xfId="0" applyBorder="1" applyAlignment="1" applyProtection="1">
      <alignment horizontal="center" vertical="top" wrapText="1"/>
      <protection locked="0"/>
    </xf>
    <xf numFmtId="0" fontId="0" fillId="0" borderId="19" xfId="0" applyBorder="1" applyAlignment="1" applyProtection="1">
      <alignment horizontal="center" vertical="top" wrapText="1"/>
      <protection locked="0"/>
    </xf>
    <xf numFmtId="0" fontId="0" fillId="0" borderId="20" xfId="0" applyBorder="1" applyAlignment="1" applyProtection="1">
      <alignment horizontal="center" vertical="top" wrapText="1"/>
      <protection locked="0"/>
    </xf>
    <xf numFmtId="0" fontId="0" fillId="2" borderId="0" xfId="0" applyFill="1" applyAlignment="1">
      <alignment horizontal="right" vertical="center"/>
    </xf>
    <xf numFmtId="164" fontId="0" fillId="2" borderId="11" xfId="0" applyNumberFormat="1" applyFill="1" applyBorder="1" applyAlignment="1">
      <alignment horizontal="center" vertical="center"/>
    </xf>
    <xf numFmtId="164" fontId="0" fillId="2" borderId="9" xfId="0" applyNumberFormat="1" applyFill="1" applyBorder="1" applyAlignment="1">
      <alignment horizontal="center" vertical="center"/>
    </xf>
    <xf numFmtId="164" fontId="0" fillId="2" borderId="21" xfId="0" applyNumberFormat="1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" xfId="0" applyFill="1" applyBorder="1" applyAlignment="1">
      <alignment horizontal="right" vertical="center"/>
    </xf>
    <xf numFmtId="0" fontId="0" fillId="2" borderId="2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 wrapText="1"/>
    </xf>
    <xf numFmtId="164" fontId="0" fillId="2" borderId="1" xfId="0" applyNumberFormat="1" applyFill="1" applyBorder="1" applyAlignment="1">
      <alignment horizontal="center" vertical="center"/>
    </xf>
    <xf numFmtId="164" fontId="0" fillId="2" borderId="0" xfId="0" applyNumberFormat="1" applyFill="1" applyAlignment="1">
      <alignment horizontal="right" vertical="center"/>
    </xf>
    <xf numFmtId="0" fontId="0" fillId="2" borderId="2" xfId="0" applyFill="1" applyBorder="1" applyAlignment="1">
      <alignment horizontal="right"/>
    </xf>
    <xf numFmtId="0" fontId="0" fillId="2" borderId="3" xfId="0" applyFill="1" applyBorder="1" applyAlignment="1">
      <alignment horizontal="right"/>
    </xf>
    <xf numFmtId="0" fontId="0" fillId="2" borderId="4" xfId="0" applyFill="1" applyBorder="1" applyAlignment="1">
      <alignment horizontal="right"/>
    </xf>
    <xf numFmtId="0" fontId="0" fillId="2" borderId="1" xfId="0" applyFill="1" applyBorder="1" applyAlignment="1">
      <alignment horizontal="right"/>
    </xf>
    <xf numFmtId="0" fontId="0" fillId="2" borderId="0" xfId="0" applyFill="1" applyAlignment="1">
      <alignment horizontal="right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3" fontId="0" fillId="2" borderId="10" xfId="0" applyNumberFormat="1" applyFill="1" applyBorder="1" applyAlignment="1">
      <alignment horizontal="right"/>
    </xf>
    <xf numFmtId="0" fontId="0" fillId="2" borderId="4" xfId="0" applyFill="1" applyBorder="1" applyAlignment="1">
      <alignment horizontal="center" vertical="center" wrapText="1"/>
    </xf>
    <xf numFmtId="4" fontId="0" fillId="2" borderId="0" xfId="0" applyNumberFormat="1" applyFill="1" applyAlignment="1">
      <alignment horizontal="right"/>
    </xf>
    <xf numFmtId="0" fontId="0" fillId="2" borderId="1" xfId="0" applyFill="1" applyBorder="1" applyAlignment="1">
      <alignment horizontal="right" wrapText="1"/>
    </xf>
    <xf numFmtId="0" fontId="0" fillId="0" borderId="18" xfId="0" applyBorder="1" applyAlignment="1">
      <alignment horizontal="center" vertical="top" wrapText="1"/>
    </xf>
    <xf numFmtId="0" fontId="0" fillId="0" borderId="19" xfId="0" applyBorder="1" applyAlignment="1">
      <alignment horizontal="center" vertical="top" wrapText="1"/>
    </xf>
    <xf numFmtId="0" fontId="0" fillId="0" borderId="20" xfId="0" applyBorder="1" applyAlignment="1">
      <alignment horizontal="center" vertical="top" wrapText="1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8"/>
  <sheetViews>
    <sheetView tabSelected="1" view="pageBreakPreview" zoomScale="70" zoomScaleNormal="55" zoomScaleSheetLayoutView="70" workbookViewId="0">
      <selection activeCell="D12" sqref="D12"/>
    </sheetView>
  </sheetViews>
  <sheetFormatPr defaultRowHeight="21"/>
  <cols>
    <col min="1" max="1" width="24.125" style="3" customWidth="1"/>
    <col min="2" max="2" width="5.25" style="3" customWidth="1"/>
    <col min="3" max="3" width="11.125" style="2" hidden="1" customWidth="1"/>
    <col min="5" max="5" width="9" customWidth="1"/>
    <col min="6" max="7" width="9" style="2" hidden="1" customWidth="1"/>
    <col min="9" max="9" width="10.5" customWidth="1"/>
    <col min="10" max="10" width="13.5" style="2" hidden="1" customWidth="1"/>
    <col min="11" max="11" width="15" customWidth="1"/>
    <col min="12" max="12" width="15" style="2" hidden="1" customWidth="1"/>
    <col min="13" max="13" width="15.5" customWidth="1"/>
    <col min="14" max="14" width="9.75" customWidth="1"/>
  </cols>
  <sheetData>
    <row r="1" spans="1:14" ht="47.25" customHeight="1">
      <c r="A1" s="70" t="s">
        <v>0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</row>
    <row r="2" spans="1:14" ht="21.75" thickBot="1">
      <c r="A2" s="72" t="s">
        <v>1</v>
      </c>
      <c r="B2" s="73"/>
      <c r="C2" s="12"/>
      <c r="D2" s="74" t="s">
        <v>2</v>
      </c>
      <c r="E2" s="74"/>
      <c r="F2" s="74"/>
      <c r="G2" s="74"/>
      <c r="H2" s="74"/>
      <c r="I2" s="74" t="s">
        <v>3</v>
      </c>
      <c r="J2" s="74"/>
      <c r="K2" s="74"/>
      <c r="L2" s="4"/>
      <c r="M2" s="4" t="s">
        <v>4</v>
      </c>
      <c r="N2" s="4" t="s">
        <v>5</v>
      </c>
    </row>
    <row r="3" spans="1:14" s="1" customFormat="1" ht="93.75" customHeight="1" thickBot="1">
      <c r="A3" s="75"/>
      <c r="B3" s="76"/>
      <c r="C3" s="13"/>
      <c r="D3" s="77"/>
      <c r="E3" s="77"/>
      <c r="F3" s="77"/>
      <c r="G3" s="77"/>
      <c r="H3" s="77"/>
      <c r="I3" s="77"/>
      <c r="J3" s="77"/>
      <c r="K3" s="77"/>
      <c r="L3" s="13"/>
      <c r="M3" s="58"/>
      <c r="N3" s="59"/>
    </row>
    <row r="4" spans="1:14" s="1" customFormat="1" ht="9.9499999999999993" customHeight="1">
      <c r="A4" s="14"/>
      <c r="B4" s="14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</row>
    <row r="5" spans="1:14" ht="44.25" customHeight="1" thickBot="1">
      <c r="A5" s="16"/>
      <c r="B5" s="16"/>
      <c r="C5" s="17"/>
      <c r="D5" s="18" t="s">
        <v>6</v>
      </c>
      <c r="E5" s="4" t="s">
        <v>7</v>
      </c>
      <c r="F5" s="6"/>
      <c r="G5" s="70" t="s">
        <v>8</v>
      </c>
      <c r="H5" s="71"/>
      <c r="I5" s="71"/>
      <c r="J5" s="71"/>
      <c r="K5" s="4" t="s">
        <v>9</v>
      </c>
      <c r="L5" s="4"/>
      <c r="M5" s="4" t="s">
        <v>10</v>
      </c>
      <c r="N5" s="17"/>
    </row>
    <row r="6" spans="1:14" ht="21.75" thickBot="1">
      <c r="A6" s="16"/>
      <c r="B6" s="16"/>
      <c r="C6" s="19" t="s">
        <v>11</v>
      </c>
      <c r="D6" s="9" t="s">
        <v>12</v>
      </c>
      <c r="E6" s="9" t="s">
        <v>12</v>
      </c>
      <c r="F6" s="20"/>
      <c r="G6" s="79" t="e">
        <f>D6+59</f>
        <v>#VALUE!</v>
      </c>
      <c r="H6" s="80"/>
      <c r="I6" s="80"/>
      <c r="J6" s="80"/>
      <c r="K6" s="10"/>
      <c r="L6" s="21"/>
      <c r="M6" s="11"/>
      <c r="N6" s="17"/>
    </row>
    <row r="7" spans="1:14">
      <c r="A7" s="16"/>
      <c r="B7" s="16"/>
      <c r="C7" s="17"/>
      <c r="D7" s="81" t="s">
        <v>13</v>
      </c>
      <c r="E7" s="81"/>
      <c r="F7" s="22" t="e">
        <f>DATEDIF(D6,E6,"d")</f>
        <v>#VALUE!</v>
      </c>
      <c r="G7" s="23"/>
      <c r="H7" s="82" t="e">
        <f>F7+1</f>
        <v>#VALUE!</v>
      </c>
      <c r="I7" s="82"/>
      <c r="J7" s="20"/>
      <c r="K7" s="24" t="s">
        <v>14</v>
      </c>
      <c r="L7" s="22"/>
      <c r="M7" s="69" t="e">
        <f>A8&amp;D8&amp;K8&amp;E8&amp;M8&amp;H8&amp;N8&amp;B8</f>
        <v>#VALUE!</v>
      </c>
      <c r="N7" s="17"/>
    </row>
    <row r="8" spans="1:14" hidden="1">
      <c r="A8" s="16" t="s">
        <v>15</v>
      </c>
      <c r="B8" s="16" t="s">
        <v>16</v>
      </c>
      <c r="C8" s="17"/>
      <c r="D8" s="22" t="e">
        <f>DATEDIF(D6,E6+1,"y")</f>
        <v>#VALUE!</v>
      </c>
      <c r="E8" s="22" t="e">
        <f>DATEDIF(D6,E6+1,"ym")</f>
        <v>#VALUE!</v>
      </c>
      <c r="F8" s="22"/>
      <c r="G8" s="23"/>
      <c r="H8" s="68" t="e">
        <f>DATEDIF(D6,E6+1,"md")</f>
        <v>#VALUE!</v>
      </c>
      <c r="I8" s="68"/>
      <c r="J8" s="20"/>
      <c r="K8" s="24" t="s">
        <v>17</v>
      </c>
      <c r="L8" s="22"/>
      <c r="M8" s="25" t="s">
        <v>18</v>
      </c>
      <c r="N8" s="17" t="s">
        <v>14</v>
      </c>
    </row>
    <row r="9" spans="1:14">
      <c r="A9" s="83" t="s">
        <v>19</v>
      </c>
      <c r="B9" s="83"/>
      <c r="C9" s="83"/>
      <c r="D9" s="83"/>
      <c r="E9" s="83"/>
      <c r="F9" s="83"/>
      <c r="G9" s="83"/>
      <c r="H9" s="83"/>
      <c r="I9" s="83"/>
      <c r="J9" s="20"/>
      <c r="K9" s="26" t="e">
        <f>IF(E6&gt;G6,G6,E6)</f>
        <v>#VALUE!</v>
      </c>
      <c r="L9" s="22"/>
      <c r="M9" s="25"/>
      <c r="N9" s="17"/>
    </row>
    <row r="10" spans="1:14" ht="9.9499999999999993" customHeight="1">
      <c r="A10" s="16"/>
      <c r="B10" s="16"/>
      <c r="C10" s="17"/>
      <c r="D10" s="19"/>
      <c r="E10" s="19"/>
      <c r="F10" s="19"/>
      <c r="G10" s="27"/>
      <c r="H10" s="27"/>
      <c r="I10" s="27"/>
      <c r="J10" s="27"/>
      <c r="K10" s="17"/>
      <c r="L10" s="17"/>
      <c r="M10" s="28"/>
      <c r="N10" s="17"/>
    </row>
    <row r="11" spans="1:14" ht="42">
      <c r="A11" s="84" t="s">
        <v>20</v>
      </c>
      <c r="B11" s="85"/>
      <c r="C11" s="6" t="s">
        <v>21</v>
      </c>
      <c r="D11" s="26" t="s">
        <v>22</v>
      </c>
      <c r="E11" s="26" t="s">
        <v>23</v>
      </c>
      <c r="F11" s="26" t="s">
        <v>24</v>
      </c>
      <c r="G11" s="6" t="s">
        <v>25</v>
      </c>
      <c r="H11" s="86" t="s">
        <v>26</v>
      </c>
      <c r="I11" s="87"/>
      <c r="J11" s="29" t="s">
        <v>27</v>
      </c>
      <c r="K11" s="5" t="s">
        <v>28</v>
      </c>
      <c r="L11" s="6" t="s">
        <v>29</v>
      </c>
      <c r="M11" s="5" t="s">
        <v>30</v>
      </c>
      <c r="N11" s="17"/>
    </row>
    <row r="12" spans="1:14">
      <c r="A12" s="84" t="s">
        <v>31</v>
      </c>
      <c r="B12" s="85"/>
      <c r="C12" s="30" t="e">
        <f>EOMONTH(E12,-1)+1</f>
        <v>#VALUE!</v>
      </c>
      <c r="D12" s="26" t="str">
        <f>D6</f>
        <v>วัน/เดือน/ปี</v>
      </c>
      <c r="E12" s="26" t="e">
        <f>EOMONTH(D12,0)</f>
        <v>#VALUE!</v>
      </c>
      <c r="F12" s="26" t="e">
        <f>EOMONTH(D12,0)</f>
        <v>#VALUE!</v>
      </c>
      <c r="G12" s="6" t="e">
        <f>DATEDIF(D12,E12,"d")</f>
        <v>#VALUE!</v>
      </c>
      <c r="H12" s="71" t="e">
        <f>G12+1</f>
        <v>#VALUE!</v>
      </c>
      <c r="I12" s="71"/>
      <c r="J12" s="6" t="e">
        <f>DATEDIF(C12,F12,"d")</f>
        <v>#VALUE!</v>
      </c>
      <c r="K12" s="6" t="e">
        <f>J12+1</f>
        <v>#VALUE!</v>
      </c>
      <c r="L12" s="7" t="e">
        <f>M6*H12/K12</f>
        <v>#VALUE!</v>
      </c>
      <c r="M12" s="31" t="e">
        <f>ROUND(L12,2)</f>
        <v>#VALUE!</v>
      </c>
      <c r="N12" s="32" t="s">
        <v>32</v>
      </c>
    </row>
    <row r="13" spans="1:14">
      <c r="A13" s="88" t="e">
        <f>B20&amp;M5&amp;K20&amp;K11&amp;D20&amp;I20&amp;H11&amp;N20&amp;B20&amp;M6&amp;K20&amp;K12&amp;D20&amp;I20&amp;H12&amp;M20</f>
        <v>#VALUE!</v>
      </c>
      <c r="B13" s="88"/>
      <c r="C13" s="88"/>
      <c r="D13" s="88"/>
      <c r="E13" s="88"/>
      <c r="F13" s="88"/>
      <c r="G13" s="88"/>
      <c r="H13" s="88"/>
      <c r="I13" s="88"/>
      <c r="J13" s="88"/>
      <c r="K13" s="88"/>
      <c r="L13" s="8"/>
      <c r="M13" s="33" t="e">
        <f>M12</f>
        <v>#VALUE!</v>
      </c>
      <c r="N13" s="17" t="s">
        <v>32</v>
      </c>
    </row>
    <row r="14" spans="1:14">
      <c r="A14" s="71" t="s">
        <v>33</v>
      </c>
      <c r="B14" s="71"/>
      <c r="C14" s="30" t="e">
        <f>F12+1</f>
        <v>#VALUE!</v>
      </c>
      <c r="D14" s="26" t="e">
        <f>E12+1</f>
        <v>#VALUE!</v>
      </c>
      <c r="E14" s="34" t="e">
        <f>IF(K9&gt;=F14,F14,K9)</f>
        <v>#VALUE!</v>
      </c>
      <c r="F14" s="35" t="e">
        <f>EOMONTH(C14,0)</f>
        <v>#VALUE!</v>
      </c>
      <c r="G14" s="6" t="e">
        <f>DATEDIF(D14,E14,"d")</f>
        <v>#VALUE!</v>
      </c>
      <c r="H14" s="71" t="e">
        <f>G14+1</f>
        <v>#VALUE!</v>
      </c>
      <c r="I14" s="71"/>
      <c r="J14" s="6" t="e">
        <f>DATEDIF(C14,F14,"d")</f>
        <v>#VALUE!</v>
      </c>
      <c r="K14" s="6" t="e">
        <f>J14+1</f>
        <v>#VALUE!</v>
      </c>
      <c r="L14" s="7" t="e">
        <f>M6*H14/K14</f>
        <v>#VALUE!</v>
      </c>
      <c r="M14" s="31" t="e">
        <f>ROUND(L14,2)</f>
        <v>#VALUE!</v>
      </c>
      <c r="N14" s="32" t="s">
        <v>32</v>
      </c>
    </row>
    <row r="15" spans="1:14">
      <c r="A15" s="78" t="e">
        <f>B20&amp;M5&amp;K20&amp;K11&amp;D20&amp;I20&amp;H11&amp;N20&amp;B20&amp;M6&amp;K20&amp;K14&amp;D20&amp;I20&amp;H14&amp;M20</f>
        <v>#VALUE!</v>
      </c>
      <c r="B15" s="78"/>
      <c r="C15" s="78"/>
      <c r="D15" s="78"/>
      <c r="E15" s="78"/>
      <c r="F15" s="78"/>
      <c r="G15" s="78"/>
      <c r="H15" s="78"/>
      <c r="I15" s="78"/>
      <c r="J15" s="78"/>
      <c r="K15" s="78"/>
      <c r="L15" s="8"/>
      <c r="M15" s="33" t="e">
        <f>M14</f>
        <v>#VALUE!</v>
      </c>
      <c r="N15" s="17" t="s">
        <v>32</v>
      </c>
    </row>
    <row r="16" spans="1:14">
      <c r="A16" s="71" t="s">
        <v>34</v>
      </c>
      <c r="B16" s="71"/>
      <c r="C16" s="30" t="e">
        <f>F14+1</f>
        <v>#VALUE!</v>
      </c>
      <c r="D16" s="26" t="e">
        <f>IF(K9&gt;=C16,C16,C6)</f>
        <v>#VALUE!</v>
      </c>
      <c r="E16" s="26" t="e">
        <f>IF(K9&gt;E14,K9,C6)</f>
        <v>#VALUE!</v>
      </c>
      <c r="F16" s="35" t="e">
        <f>EOMONTH(C16,0)</f>
        <v>#VALUE!</v>
      </c>
      <c r="G16" s="6" t="e">
        <f>DATEDIF(D16,E16,"d")</f>
        <v>#VALUE!</v>
      </c>
      <c r="H16" s="71" t="e">
        <f>IF(K9&gt;E14,G16+1,0)</f>
        <v>#VALUE!</v>
      </c>
      <c r="I16" s="71"/>
      <c r="J16" s="6" t="e">
        <f>DATEDIF(C16,F16,"d")</f>
        <v>#VALUE!</v>
      </c>
      <c r="K16" s="6" t="e">
        <f>J16+1</f>
        <v>#VALUE!</v>
      </c>
      <c r="L16" s="7" t="e">
        <f>M6*H16/K16</f>
        <v>#VALUE!</v>
      </c>
      <c r="M16" s="31" t="e">
        <f>ROUND(L16,2)</f>
        <v>#VALUE!</v>
      </c>
      <c r="N16" s="32" t="s">
        <v>32</v>
      </c>
    </row>
    <row r="17" spans="1:14">
      <c r="A17" s="78" t="e">
        <f>B20&amp;M5&amp;K20&amp;K11&amp;D20&amp;I20&amp;H11&amp;N20&amp;B20&amp;M6&amp;K20&amp;K16&amp;D20&amp;I20&amp;H16&amp;M20</f>
        <v>#VALUE!</v>
      </c>
      <c r="B17" s="78"/>
      <c r="C17" s="78"/>
      <c r="D17" s="78"/>
      <c r="E17" s="78"/>
      <c r="F17" s="78"/>
      <c r="G17" s="78"/>
      <c r="H17" s="78"/>
      <c r="I17" s="78"/>
      <c r="J17" s="78"/>
      <c r="K17" s="78"/>
      <c r="L17" s="8"/>
      <c r="M17" s="33" t="e">
        <f>M16</f>
        <v>#VALUE!</v>
      </c>
      <c r="N17" s="17" t="s">
        <v>32</v>
      </c>
    </row>
    <row r="18" spans="1:14">
      <c r="A18" s="92" t="s">
        <v>35</v>
      </c>
      <c r="B18" s="92"/>
      <c r="C18" s="92"/>
      <c r="D18" s="92"/>
      <c r="E18" s="92"/>
      <c r="F18" s="92"/>
      <c r="G18" s="92"/>
      <c r="H18" s="92"/>
      <c r="I18" s="92"/>
      <c r="J18" s="92"/>
      <c r="K18" s="92"/>
      <c r="L18" s="7" t="e">
        <f>SUM(L12:L16)</f>
        <v>#VALUE!</v>
      </c>
      <c r="M18" s="31" t="e">
        <f>M12+M14+M16</f>
        <v>#VALUE!</v>
      </c>
      <c r="N18" s="32" t="s">
        <v>32</v>
      </c>
    </row>
    <row r="19" spans="1:14">
      <c r="A19" s="93" t="e">
        <f>M12&amp;H20&amp;M14&amp;H20&amp;M16&amp;M20</f>
        <v>#VALUE!</v>
      </c>
      <c r="B19" s="93"/>
      <c r="C19" s="93"/>
      <c r="D19" s="93"/>
      <c r="E19" s="93"/>
      <c r="F19" s="93"/>
      <c r="G19" s="93"/>
      <c r="H19" s="93"/>
      <c r="I19" s="93"/>
      <c r="J19" s="93"/>
      <c r="K19" s="93"/>
      <c r="L19" s="8"/>
      <c r="M19" s="33" t="e">
        <f>M18</f>
        <v>#VALUE!</v>
      </c>
      <c r="N19" s="17" t="s">
        <v>32</v>
      </c>
    </row>
    <row r="20" spans="1:14" ht="9.9499999999999993" customHeight="1">
      <c r="A20" s="60">
        <v>2</v>
      </c>
      <c r="B20" s="60" t="s">
        <v>15</v>
      </c>
      <c r="C20" s="61"/>
      <c r="D20" s="61" t="s">
        <v>16</v>
      </c>
      <c r="E20" s="61" t="s">
        <v>36</v>
      </c>
      <c r="F20" s="61"/>
      <c r="G20" s="61"/>
      <c r="H20" s="61" t="s">
        <v>37</v>
      </c>
      <c r="I20" s="61" t="s">
        <v>38</v>
      </c>
      <c r="J20" s="61"/>
      <c r="K20" s="62" t="s">
        <v>39</v>
      </c>
      <c r="L20" s="62"/>
      <c r="M20" s="61" t="s">
        <v>40</v>
      </c>
      <c r="N20" s="61" t="s">
        <v>41</v>
      </c>
    </row>
    <row r="21" spans="1:14" ht="63">
      <c r="A21" s="70" t="s">
        <v>42</v>
      </c>
      <c r="B21" s="71"/>
      <c r="C21" s="6" t="s">
        <v>21</v>
      </c>
      <c r="D21" s="6" t="s">
        <v>43</v>
      </c>
      <c r="E21" s="6" t="s">
        <v>44</v>
      </c>
      <c r="F21" s="6" t="s">
        <v>24</v>
      </c>
      <c r="G21" s="5" t="s">
        <v>45</v>
      </c>
      <c r="H21" s="5" t="s">
        <v>46</v>
      </c>
      <c r="I21" s="5" t="s">
        <v>28</v>
      </c>
      <c r="J21" s="17"/>
      <c r="K21" s="36"/>
      <c r="L21" s="36"/>
      <c r="M21" s="17"/>
      <c r="N21" s="17"/>
    </row>
    <row r="22" spans="1:14">
      <c r="A22" s="94" t="s">
        <v>47</v>
      </c>
      <c r="B22" s="95"/>
      <c r="C22" s="37" t="e">
        <f>EOMONTH(E22,-1)+1</f>
        <v>#VALUE!</v>
      </c>
      <c r="D22" s="26" t="str">
        <f>D6</f>
        <v>วัน/เดือน/ปี</v>
      </c>
      <c r="E22" s="20" t="e">
        <f>EOMONTH(D22,0)</f>
        <v>#VALUE!</v>
      </c>
      <c r="F22" s="20" t="e">
        <f>EOMONTH(E22,0)</f>
        <v>#VALUE!</v>
      </c>
      <c r="G22" s="6" t="e">
        <f>DATEDIF(D22,E22,"d")</f>
        <v>#VALUE!</v>
      </c>
      <c r="H22" s="6" t="e">
        <f>G22+1</f>
        <v>#VALUE!</v>
      </c>
      <c r="I22" s="6" t="e">
        <f>J22+1</f>
        <v>#VALUE!</v>
      </c>
      <c r="J22" s="22" t="e">
        <f>DATEDIF(C22,F22,"d")</f>
        <v>#VALUE!</v>
      </c>
      <c r="K22" s="36"/>
      <c r="L22" s="36"/>
      <c r="M22" s="38" t="s">
        <v>48</v>
      </c>
      <c r="N22" s="17"/>
    </row>
    <row r="23" spans="1:14" ht="21.75" thickBot="1">
      <c r="A23" s="89" t="s">
        <v>49</v>
      </c>
      <c r="B23" s="90"/>
      <c r="C23" s="90"/>
      <c r="D23" s="90"/>
      <c r="E23" s="90"/>
      <c r="F23" s="90"/>
      <c r="G23" s="90"/>
      <c r="H23" s="90"/>
      <c r="I23" s="91"/>
      <c r="J23" s="39" t="e">
        <f>K6*H22/I22</f>
        <v>#VALUE!</v>
      </c>
      <c r="K23" s="40" t="e">
        <f>ROUND(J23,2)</f>
        <v>#VALUE!</v>
      </c>
      <c r="L23" s="41"/>
      <c r="M23" s="32" t="s">
        <v>32</v>
      </c>
      <c r="N23" s="17"/>
    </row>
    <row r="24" spans="1:14" ht="21.75" thickTop="1">
      <c r="A24" s="96" t="e">
        <f>B20&amp;K6&amp;K20&amp;I22&amp;D20&amp;I20&amp;H22&amp;M20</f>
        <v>#VALUE!</v>
      </c>
      <c r="B24" s="96"/>
      <c r="C24" s="96"/>
      <c r="D24" s="96"/>
      <c r="E24" s="96"/>
      <c r="F24" s="96"/>
      <c r="G24" s="96"/>
      <c r="H24" s="96"/>
      <c r="I24" s="96"/>
      <c r="J24" s="17"/>
      <c r="K24" s="42" t="e">
        <f>K23</f>
        <v>#VALUE!</v>
      </c>
      <c r="L24" s="36"/>
      <c r="M24" s="17" t="s">
        <v>32</v>
      </c>
      <c r="N24" s="17"/>
    </row>
    <row r="25" spans="1:14" ht="7.5" customHeight="1">
      <c r="A25" s="16"/>
      <c r="B25" s="16"/>
      <c r="C25" s="17"/>
      <c r="D25" s="43"/>
      <c r="E25" s="43"/>
      <c r="F25" s="43"/>
      <c r="G25" s="17"/>
      <c r="H25" s="17"/>
      <c r="I25" s="17"/>
      <c r="J25" s="17"/>
      <c r="K25" s="36"/>
      <c r="L25" s="36"/>
      <c r="M25" s="17"/>
      <c r="N25" s="17"/>
    </row>
    <row r="26" spans="1:14" ht="63">
      <c r="A26" s="94" t="s">
        <v>50</v>
      </c>
      <c r="B26" s="97"/>
      <c r="C26" s="6" t="s">
        <v>21</v>
      </c>
      <c r="D26" s="44" t="s">
        <v>22</v>
      </c>
      <c r="E26" s="6" t="s">
        <v>44</v>
      </c>
      <c r="F26" s="6" t="s">
        <v>24</v>
      </c>
      <c r="G26" s="5" t="s">
        <v>51</v>
      </c>
      <c r="H26" s="5" t="s">
        <v>52</v>
      </c>
      <c r="I26" s="17"/>
      <c r="J26" s="17"/>
      <c r="K26" s="36"/>
      <c r="L26" s="36"/>
      <c r="M26" s="17"/>
      <c r="N26" s="17"/>
    </row>
    <row r="27" spans="1:14">
      <c r="A27" s="84" t="s">
        <v>53</v>
      </c>
      <c r="B27" s="85"/>
      <c r="C27" s="12"/>
      <c r="D27" s="26" t="e">
        <f>IF(C32=F22+1,C6,E22+1)</f>
        <v>#VALUE!</v>
      </c>
      <c r="E27" s="45" t="e">
        <f>IF(C32=F22+1,C6,EOMONTH(E32,-1))</f>
        <v>#VALUE!</v>
      </c>
      <c r="F27" s="45" t="e">
        <f>EOMONTH(F32,-1)</f>
        <v>#VALUE!</v>
      </c>
      <c r="G27" s="4" t="e">
        <f>DATEDIF(D27,E27,"m")</f>
        <v>#VALUE!</v>
      </c>
      <c r="H27" s="4" t="e">
        <f>IF(C32=F22+1,0,G27+1)</f>
        <v>#VALUE!</v>
      </c>
      <c r="I27" s="17"/>
      <c r="J27" s="17"/>
      <c r="K27" s="36"/>
      <c r="L27" s="36"/>
      <c r="M27" s="17" t="s">
        <v>54</v>
      </c>
      <c r="N27" s="17"/>
    </row>
    <row r="28" spans="1:14" ht="21.75" thickBot="1">
      <c r="A28" s="89" t="s">
        <v>55</v>
      </c>
      <c r="B28" s="90"/>
      <c r="C28" s="90"/>
      <c r="D28" s="90"/>
      <c r="E28" s="90"/>
      <c r="F28" s="90"/>
      <c r="G28" s="90"/>
      <c r="H28" s="90"/>
      <c r="I28" s="91"/>
      <c r="J28" s="39" t="e">
        <f>K6*H27</f>
        <v>#VALUE!</v>
      </c>
      <c r="K28" s="40" t="e">
        <f>IF(C32=F22+1,0,ROUND(J28,2))</f>
        <v>#VALUE!</v>
      </c>
      <c r="L28" s="41"/>
      <c r="M28" s="32" t="s">
        <v>32</v>
      </c>
      <c r="N28" s="17"/>
    </row>
    <row r="29" spans="1:14" ht="21.75" thickTop="1">
      <c r="A29" s="96" t="e">
        <f>K6&amp;I20&amp;H27&amp;M20</f>
        <v>#VALUE!</v>
      </c>
      <c r="B29" s="96"/>
      <c r="C29" s="96"/>
      <c r="D29" s="96"/>
      <c r="E29" s="96"/>
      <c r="F29" s="96"/>
      <c r="G29" s="96"/>
      <c r="H29" s="96"/>
      <c r="I29" s="96"/>
      <c r="J29" s="17"/>
      <c r="K29" s="42" t="e">
        <f>K28</f>
        <v>#VALUE!</v>
      </c>
      <c r="L29" s="36"/>
      <c r="M29" s="17" t="s">
        <v>32</v>
      </c>
      <c r="N29" s="17"/>
    </row>
    <row r="30" spans="1:14" ht="6.75" customHeight="1">
      <c r="A30" s="16"/>
      <c r="B30" s="16"/>
      <c r="C30" s="17"/>
      <c r="D30" s="17"/>
      <c r="E30" s="17"/>
      <c r="F30" s="17"/>
      <c r="G30" s="17"/>
      <c r="H30" s="17"/>
      <c r="I30" s="17"/>
      <c r="J30" s="17"/>
      <c r="K30" s="36"/>
      <c r="L30" s="36"/>
      <c r="M30" s="17"/>
      <c r="N30" s="17"/>
    </row>
    <row r="31" spans="1:14" ht="63">
      <c r="A31" s="94" t="s">
        <v>56</v>
      </c>
      <c r="B31" s="85"/>
      <c r="C31" s="6" t="s">
        <v>21</v>
      </c>
      <c r="D31" s="6" t="s">
        <v>43</v>
      </c>
      <c r="E31" s="6" t="s">
        <v>44</v>
      </c>
      <c r="F31" s="6" t="s">
        <v>24</v>
      </c>
      <c r="G31" s="5" t="s">
        <v>45</v>
      </c>
      <c r="H31" s="5" t="s">
        <v>46</v>
      </c>
      <c r="I31" s="5" t="s">
        <v>28</v>
      </c>
      <c r="J31" s="17"/>
      <c r="K31" s="36"/>
      <c r="L31" s="36"/>
      <c r="M31" s="17"/>
      <c r="N31" s="17"/>
    </row>
    <row r="32" spans="1:14">
      <c r="A32" s="71" t="s">
        <v>57</v>
      </c>
      <c r="B32" s="71"/>
      <c r="C32" s="46" t="e">
        <f>EOMONTH(F32,-1)+1</f>
        <v>#VALUE!</v>
      </c>
      <c r="D32" s="47" t="e">
        <f>EOMONTH(F32,-1)+1</f>
        <v>#VALUE!</v>
      </c>
      <c r="E32" s="26" t="str">
        <f>E6</f>
        <v>วัน/เดือน/ปี</v>
      </c>
      <c r="F32" s="48" t="e">
        <f>EOMONTH(E32,0)</f>
        <v>#VALUE!</v>
      </c>
      <c r="G32" s="6" t="e">
        <f>DATEDIF(D32,E32,"d")</f>
        <v>#VALUE!</v>
      </c>
      <c r="H32" s="6" t="e">
        <f>G32+1</f>
        <v>#VALUE!</v>
      </c>
      <c r="I32" s="6" t="e">
        <f>J32+1</f>
        <v>#VALUE!</v>
      </c>
      <c r="J32" s="17" t="e">
        <f>DATEDIF(C32,F32,"d")</f>
        <v>#VALUE!</v>
      </c>
      <c r="K32" s="36"/>
      <c r="L32" s="36"/>
      <c r="M32" s="17" t="s">
        <v>58</v>
      </c>
      <c r="N32" s="17"/>
    </row>
    <row r="33" spans="1:14">
      <c r="A33" s="89" t="s">
        <v>49</v>
      </c>
      <c r="B33" s="90"/>
      <c r="C33" s="90"/>
      <c r="D33" s="90"/>
      <c r="E33" s="90"/>
      <c r="F33" s="90"/>
      <c r="G33" s="90"/>
      <c r="H33" s="90"/>
      <c r="I33" s="91"/>
      <c r="J33" s="32" t="e">
        <f>K6*H32/I32</f>
        <v>#VALUE!</v>
      </c>
      <c r="K33" s="40" t="e">
        <f>ROUND(J33,2)</f>
        <v>#VALUE!</v>
      </c>
      <c r="L33" s="41"/>
      <c r="M33" s="32" t="s">
        <v>32</v>
      </c>
      <c r="N33" s="17"/>
    </row>
    <row r="34" spans="1:14">
      <c r="A34" s="96" t="e">
        <f>B20&amp;K6&amp;K20&amp;I32&amp;D20&amp;I20&amp;H32&amp;M20</f>
        <v>#VALUE!</v>
      </c>
      <c r="B34" s="96"/>
      <c r="C34" s="96"/>
      <c r="D34" s="96"/>
      <c r="E34" s="96"/>
      <c r="F34" s="96"/>
      <c r="G34" s="96"/>
      <c r="H34" s="96"/>
      <c r="I34" s="96"/>
      <c r="J34" s="17"/>
      <c r="K34" s="42" t="e">
        <f>K33</f>
        <v>#VALUE!</v>
      </c>
      <c r="L34" s="36"/>
      <c r="M34" s="17" t="s">
        <v>32</v>
      </c>
      <c r="N34" s="17"/>
    </row>
    <row r="35" spans="1:14" ht="7.5" customHeight="1">
      <c r="A35" s="49"/>
      <c r="B35" s="49"/>
      <c r="C35" s="8"/>
      <c r="D35" s="8"/>
      <c r="E35" s="8"/>
      <c r="F35" s="8"/>
      <c r="G35" s="8"/>
      <c r="H35" s="8"/>
      <c r="I35" s="8"/>
      <c r="J35" s="17"/>
      <c r="K35" s="36"/>
      <c r="L35" s="36"/>
      <c r="M35" s="17"/>
      <c r="N35" s="17"/>
    </row>
    <row r="36" spans="1:14" ht="43.5" customHeight="1">
      <c r="A36" s="99" t="s">
        <v>59</v>
      </c>
      <c r="B36" s="99"/>
      <c r="C36" s="92"/>
      <c r="D36" s="92"/>
      <c r="E36" s="92"/>
      <c r="F36" s="92"/>
      <c r="G36" s="92"/>
      <c r="H36" s="92"/>
      <c r="I36" s="92"/>
      <c r="J36" s="50" t="e">
        <f>J23+J28+J33+M18</f>
        <v>#VALUE!</v>
      </c>
      <c r="K36" s="51" t="e">
        <f>K23+K28+K33+M18</f>
        <v>#VALUE!</v>
      </c>
      <c r="L36" s="32"/>
      <c r="M36" s="32" t="s">
        <v>32</v>
      </c>
      <c r="N36" s="17"/>
    </row>
    <row r="37" spans="1:14" ht="21.75" thickBot="1">
      <c r="A37" s="84" t="s">
        <v>60</v>
      </c>
      <c r="B37" s="85"/>
      <c r="C37" s="52"/>
      <c r="D37" s="92" t="s">
        <v>61</v>
      </c>
      <c r="E37" s="92"/>
      <c r="F37" s="92"/>
      <c r="G37" s="92"/>
      <c r="H37" s="92"/>
      <c r="I37" s="92"/>
      <c r="J37" s="53" t="e">
        <f>J36*2</f>
        <v>#VALUE!</v>
      </c>
      <c r="K37" s="54" t="e">
        <f>K36*2</f>
        <v>#VALUE!</v>
      </c>
      <c r="L37" s="55"/>
      <c r="M37" s="52" t="s">
        <v>32</v>
      </c>
      <c r="N37" s="17"/>
    </row>
    <row r="38" spans="1:14" ht="22.5" thickTop="1" thickBot="1">
      <c r="A38" s="56" t="s">
        <v>62</v>
      </c>
      <c r="B38" s="98" t="e">
        <f>B20&amp;K23&amp;H20&amp;K28&amp;H20&amp;K33&amp;H20&amp;M18&amp;D20&amp;I20&amp;A20&amp;M20</f>
        <v>#VALUE!</v>
      </c>
      <c r="C38" s="98"/>
      <c r="D38" s="98"/>
      <c r="E38" s="98"/>
      <c r="F38" s="98"/>
      <c r="G38" s="98"/>
      <c r="H38" s="98"/>
      <c r="I38" s="98"/>
      <c r="J38" s="17"/>
      <c r="K38" s="57" t="e">
        <f>K37</f>
        <v>#VALUE!</v>
      </c>
      <c r="L38" s="17"/>
      <c r="M38" s="52" t="s">
        <v>32</v>
      </c>
      <c r="N38" s="17"/>
    </row>
  </sheetData>
  <sheetProtection sheet="1" objects="1" scenarios="1"/>
  <mergeCells count="41">
    <mergeCell ref="A37:B37"/>
    <mergeCell ref="D37:I37"/>
    <mergeCell ref="B38:I38"/>
    <mergeCell ref="A29:I29"/>
    <mergeCell ref="A31:B31"/>
    <mergeCell ref="A32:B32"/>
    <mergeCell ref="A33:I33"/>
    <mergeCell ref="A34:I34"/>
    <mergeCell ref="A36:I36"/>
    <mergeCell ref="A28:I28"/>
    <mergeCell ref="A16:B16"/>
    <mergeCell ref="H16:I16"/>
    <mergeCell ref="A17:K17"/>
    <mergeCell ref="A18:K18"/>
    <mergeCell ref="A19:K19"/>
    <mergeCell ref="A21:B21"/>
    <mergeCell ref="A22:B22"/>
    <mergeCell ref="A23:I23"/>
    <mergeCell ref="A24:I24"/>
    <mergeCell ref="A26:B26"/>
    <mergeCell ref="A27:B27"/>
    <mergeCell ref="A15:K15"/>
    <mergeCell ref="G5:J5"/>
    <mergeCell ref="G6:J6"/>
    <mergeCell ref="D7:E7"/>
    <mergeCell ref="H7:I7"/>
    <mergeCell ref="A9:I9"/>
    <mergeCell ref="A11:B11"/>
    <mergeCell ref="H11:I11"/>
    <mergeCell ref="A12:B12"/>
    <mergeCell ref="H12:I12"/>
    <mergeCell ref="A13:K13"/>
    <mergeCell ref="A14:B14"/>
    <mergeCell ref="H14:I14"/>
    <mergeCell ref="A1:N1"/>
    <mergeCell ref="A2:B2"/>
    <mergeCell ref="D2:H2"/>
    <mergeCell ref="I2:K2"/>
    <mergeCell ref="A3:B3"/>
    <mergeCell ref="D3:H3"/>
    <mergeCell ref="I3:K3"/>
  </mergeCells>
  <pageMargins left="0.78740157480314965" right="0.59055118110236227" top="0.74803149606299213" bottom="0.74803149606299213" header="0.31496062992125984" footer="0.31496062992125984"/>
  <pageSetup paperSize="9" scale="8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38"/>
  <sheetViews>
    <sheetView view="pageBreakPreview" topLeftCell="A4" zoomScale="70" zoomScaleNormal="55" zoomScaleSheetLayoutView="70" workbookViewId="0">
      <selection activeCell="D3" sqref="D3:H3"/>
    </sheetView>
  </sheetViews>
  <sheetFormatPr defaultRowHeight="21"/>
  <cols>
    <col min="1" max="1" width="24.125" style="3" customWidth="1"/>
    <col min="2" max="2" width="5.25" style="3" customWidth="1"/>
    <col min="3" max="3" width="11.125" style="2" hidden="1" customWidth="1"/>
    <col min="5" max="5" width="9" customWidth="1"/>
    <col min="6" max="7" width="9" style="2" hidden="1" customWidth="1"/>
    <col min="9" max="9" width="10.5" customWidth="1"/>
    <col min="10" max="10" width="13.5" style="2" hidden="1" customWidth="1"/>
    <col min="11" max="11" width="15" customWidth="1"/>
    <col min="12" max="12" width="15" style="2" hidden="1" customWidth="1"/>
    <col min="13" max="13" width="15.5" customWidth="1"/>
    <col min="14" max="14" width="9.75" customWidth="1"/>
  </cols>
  <sheetData>
    <row r="1" spans="1:14" ht="32.25" customHeight="1">
      <c r="A1" s="71" t="s">
        <v>63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</row>
    <row r="2" spans="1:14" ht="21.75" thickBot="1">
      <c r="A2" s="72" t="s">
        <v>1</v>
      </c>
      <c r="B2" s="73"/>
      <c r="C2" s="12"/>
      <c r="D2" s="74" t="s">
        <v>2</v>
      </c>
      <c r="E2" s="74"/>
      <c r="F2" s="74"/>
      <c r="G2" s="74"/>
      <c r="H2" s="74"/>
      <c r="I2" s="74" t="s">
        <v>3</v>
      </c>
      <c r="J2" s="74"/>
      <c r="K2" s="74"/>
      <c r="L2" s="4"/>
      <c r="M2" s="4" t="s">
        <v>4</v>
      </c>
      <c r="N2" s="4" t="s">
        <v>5</v>
      </c>
    </row>
    <row r="3" spans="1:14" s="1" customFormat="1" ht="93.75" customHeight="1" thickBot="1">
      <c r="A3" s="100" t="s">
        <v>64</v>
      </c>
      <c r="B3" s="101"/>
      <c r="C3" s="13"/>
      <c r="D3" s="102" t="s">
        <v>65</v>
      </c>
      <c r="E3" s="102"/>
      <c r="F3" s="102"/>
      <c r="G3" s="102"/>
      <c r="H3" s="102"/>
      <c r="I3" s="102" t="s">
        <v>66</v>
      </c>
      <c r="J3" s="102"/>
      <c r="K3" s="102"/>
      <c r="L3" s="13"/>
      <c r="M3" s="63" t="s">
        <v>67</v>
      </c>
      <c r="N3" s="64" t="s">
        <v>68</v>
      </c>
    </row>
    <row r="4" spans="1:14" s="1" customFormat="1" ht="9.9499999999999993" customHeight="1">
      <c r="A4" s="14"/>
      <c r="B4" s="14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</row>
    <row r="5" spans="1:14" ht="44.25" customHeight="1" thickBot="1">
      <c r="A5" s="16"/>
      <c r="B5" s="16"/>
      <c r="C5" s="17"/>
      <c r="D5" s="18" t="s">
        <v>6</v>
      </c>
      <c r="E5" s="4" t="s">
        <v>7</v>
      </c>
      <c r="F5" s="6"/>
      <c r="G5" s="70" t="s">
        <v>8</v>
      </c>
      <c r="H5" s="71"/>
      <c r="I5" s="71"/>
      <c r="J5" s="71"/>
      <c r="K5" s="4" t="s">
        <v>9</v>
      </c>
      <c r="L5" s="4"/>
      <c r="M5" s="4" t="s">
        <v>10</v>
      </c>
      <c r="N5" s="17"/>
    </row>
    <row r="6" spans="1:14" ht="21.75" thickBot="1">
      <c r="A6" s="16"/>
      <c r="B6" s="16"/>
      <c r="C6" s="19" t="s">
        <v>11</v>
      </c>
      <c r="D6" s="65">
        <v>43586</v>
      </c>
      <c r="E6" s="65">
        <v>43646</v>
      </c>
      <c r="F6" s="20"/>
      <c r="G6" s="79">
        <f>D6+59</f>
        <v>43645</v>
      </c>
      <c r="H6" s="80"/>
      <c r="I6" s="80"/>
      <c r="J6" s="80"/>
      <c r="K6" s="66">
        <v>30000</v>
      </c>
      <c r="L6" s="21"/>
      <c r="M6" s="67">
        <v>3500</v>
      </c>
      <c r="N6" s="17"/>
    </row>
    <row r="7" spans="1:14">
      <c r="A7" s="16"/>
      <c r="B7" s="16"/>
      <c r="C7" s="17"/>
      <c r="D7" s="81" t="s">
        <v>13</v>
      </c>
      <c r="E7" s="81"/>
      <c r="F7" s="22">
        <f>DATEDIF(D6,E6,"d")</f>
        <v>60</v>
      </c>
      <c r="G7" s="23"/>
      <c r="H7" s="82">
        <f>F7+1</f>
        <v>61</v>
      </c>
      <c r="I7" s="82"/>
      <c r="J7" s="20"/>
      <c r="K7" s="24" t="s">
        <v>14</v>
      </c>
      <c r="L7" s="22"/>
      <c r="M7" s="69" t="str">
        <f>A8&amp;D8&amp;K8&amp;E8&amp;M8&amp;H8&amp;N8&amp;B8</f>
        <v>(0ปี2เดือน0วัน)</v>
      </c>
      <c r="N7" s="17"/>
    </row>
    <row r="8" spans="1:14" hidden="1">
      <c r="A8" s="16" t="s">
        <v>15</v>
      </c>
      <c r="B8" s="16" t="s">
        <v>16</v>
      </c>
      <c r="C8" s="17"/>
      <c r="D8" s="22">
        <f>DATEDIF(D6,E6+1,"y")</f>
        <v>0</v>
      </c>
      <c r="E8" s="22">
        <f>DATEDIF(D6,E6+1,"ym")</f>
        <v>2</v>
      </c>
      <c r="F8" s="22"/>
      <c r="G8" s="23"/>
      <c r="H8" s="68">
        <f>DATEDIF(D6,E6+1,"md")</f>
        <v>0</v>
      </c>
      <c r="I8" s="68"/>
      <c r="J8" s="20"/>
      <c r="K8" s="24" t="s">
        <v>17</v>
      </c>
      <c r="L8" s="22"/>
      <c r="M8" s="25" t="s">
        <v>18</v>
      </c>
      <c r="N8" s="17" t="s">
        <v>14</v>
      </c>
    </row>
    <row r="9" spans="1:14">
      <c r="A9" s="83" t="s">
        <v>19</v>
      </c>
      <c r="B9" s="83"/>
      <c r="C9" s="83"/>
      <c r="D9" s="83"/>
      <c r="E9" s="83"/>
      <c r="F9" s="83"/>
      <c r="G9" s="83"/>
      <c r="H9" s="83"/>
      <c r="I9" s="83"/>
      <c r="J9" s="20"/>
      <c r="K9" s="26">
        <f>IF(E6&gt;G6,G6,E6)</f>
        <v>43645</v>
      </c>
      <c r="L9" s="22"/>
      <c r="M9" s="25"/>
      <c r="N9" s="17"/>
    </row>
    <row r="10" spans="1:14" ht="9.9499999999999993" customHeight="1">
      <c r="A10" s="16"/>
      <c r="B10" s="16"/>
      <c r="C10" s="17"/>
      <c r="D10" s="19"/>
      <c r="E10" s="19"/>
      <c r="F10" s="19"/>
      <c r="G10" s="27"/>
      <c r="H10" s="27"/>
      <c r="I10" s="27"/>
      <c r="J10" s="27"/>
      <c r="K10" s="17"/>
      <c r="L10" s="17"/>
      <c r="M10" s="28"/>
      <c r="N10" s="17"/>
    </row>
    <row r="11" spans="1:14" ht="42">
      <c r="A11" s="84" t="s">
        <v>20</v>
      </c>
      <c r="B11" s="85"/>
      <c r="C11" s="6" t="s">
        <v>21</v>
      </c>
      <c r="D11" s="26" t="s">
        <v>22</v>
      </c>
      <c r="E11" s="26" t="s">
        <v>23</v>
      </c>
      <c r="F11" s="26" t="s">
        <v>24</v>
      </c>
      <c r="G11" s="6" t="s">
        <v>25</v>
      </c>
      <c r="H11" s="86" t="s">
        <v>26</v>
      </c>
      <c r="I11" s="87"/>
      <c r="J11" s="29" t="s">
        <v>27</v>
      </c>
      <c r="K11" s="5" t="s">
        <v>28</v>
      </c>
      <c r="L11" s="6" t="s">
        <v>29</v>
      </c>
      <c r="M11" s="5" t="s">
        <v>30</v>
      </c>
      <c r="N11" s="17"/>
    </row>
    <row r="12" spans="1:14">
      <c r="A12" s="84" t="s">
        <v>31</v>
      </c>
      <c r="B12" s="85"/>
      <c r="C12" s="30">
        <f>EOMONTH(E12,-1)+1</f>
        <v>43586</v>
      </c>
      <c r="D12" s="26">
        <f>D6</f>
        <v>43586</v>
      </c>
      <c r="E12" s="26">
        <f>EOMONTH(D12,0)</f>
        <v>43616</v>
      </c>
      <c r="F12" s="26">
        <f>EOMONTH(D12,0)</f>
        <v>43616</v>
      </c>
      <c r="G12" s="6">
        <f>DATEDIF(D12,E12,"d")</f>
        <v>30</v>
      </c>
      <c r="H12" s="71">
        <f>G12+1</f>
        <v>31</v>
      </c>
      <c r="I12" s="71"/>
      <c r="J12" s="6">
        <f>DATEDIF(C12,F12,"d")</f>
        <v>30</v>
      </c>
      <c r="K12" s="6">
        <f>J12+1</f>
        <v>31</v>
      </c>
      <c r="L12" s="7">
        <f>M6*H12/K12</f>
        <v>3500</v>
      </c>
      <c r="M12" s="31">
        <f>ROUND(L12,2)</f>
        <v>3500</v>
      </c>
      <c r="N12" s="32" t="s">
        <v>32</v>
      </c>
    </row>
    <row r="13" spans="1:14">
      <c r="A13" s="88" t="str">
        <f>B20&amp;M5&amp;K20&amp;K11&amp;D20&amp;I20&amp;H11&amp;N20&amp;B20&amp;M6&amp;K20&amp;K12&amp;D20&amp;I20&amp;H12&amp;M20</f>
        <v>(เงินประจำตำแหน่ง/จำนวนวันทั้งหมดของเดือนนั้น)xจำนวนวันทีได้รับ
เงินประจำตำแหน่งฯคือ(3500/31)x31=</v>
      </c>
      <c r="B13" s="88"/>
      <c r="C13" s="88"/>
      <c r="D13" s="88"/>
      <c r="E13" s="88"/>
      <c r="F13" s="88"/>
      <c r="G13" s="88"/>
      <c r="H13" s="88"/>
      <c r="I13" s="88"/>
      <c r="J13" s="88"/>
      <c r="K13" s="88"/>
      <c r="L13" s="8"/>
      <c r="M13" s="33">
        <f>M12</f>
        <v>3500</v>
      </c>
      <c r="N13" s="17" t="s">
        <v>32</v>
      </c>
    </row>
    <row r="14" spans="1:14">
      <c r="A14" s="71" t="s">
        <v>33</v>
      </c>
      <c r="B14" s="71"/>
      <c r="C14" s="30">
        <f>F12+1</f>
        <v>43617</v>
      </c>
      <c r="D14" s="26">
        <f>E12+1</f>
        <v>43617</v>
      </c>
      <c r="E14" s="34">
        <f>IF(K9&gt;=F14,F14,K9)</f>
        <v>43645</v>
      </c>
      <c r="F14" s="35">
        <f>EOMONTH(C14,0)</f>
        <v>43646</v>
      </c>
      <c r="G14" s="6">
        <f>DATEDIF(D14,E14,"d")</f>
        <v>28</v>
      </c>
      <c r="H14" s="71">
        <f>G14+1</f>
        <v>29</v>
      </c>
      <c r="I14" s="71"/>
      <c r="J14" s="6">
        <f>DATEDIF(C14,F14,"d")</f>
        <v>29</v>
      </c>
      <c r="K14" s="6">
        <f>J14+1</f>
        <v>30</v>
      </c>
      <c r="L14" s="7">
        <f>M6*H14/K14</f>
        <v>3383.3333333333335</v>
      </c>
      <c r="M14" s="31">
        <f>ROUND(L14,2)</f>
        <v>3383.33</v>
      </c>
      <c r="N14" s="32" t="s">
        <v>32</v>
      </c>
    </row>
    <row r="15" spans="1:14">
      <c r="A15" s="78" t="str">
        <f>B20&amp;M5&amp;K20&amp;K11&amp;D20&amp;I20&amp;H11&amp;N20&amp;B20&amp;M6&amp;K20&amp;K14&amp;D20&amp;I20&amp;H14&amp;M20</f>
        <v>(เงินประจำตำแหน่ง/จำนวนวันทั้งหมดของเดือนนั้น)xจำนวนวันทีได้รับ
เงินประจำตำแหน่งฯคือ(3500/30)x29=</v>
      </c>
      <c r="B15" s="78"/>
      <c r="C15" s="78"/>
      <c r="D15" s="78"/>
      <c r="E15" s="78"/>
      <c r="F15" s="78"/>
      <c r="G15" s="78"/>
      <c r="H15" s="78"/>
      <c r="I15" s="78"/>
      <c r="J15" s="78"/>
      <c r="K15" s="78"/>
      <c r="L15" s="8"/>
      <c r="M15" s="33">
        <f>M14</f>
        <v>3383.33</v>
      </c>
      <c r="N15" s="17" t="s">
        <v>32</v>
      </c>
    </row>
    <row r="16" spans="1:14">
      <c r="A16" s="71" t="s">
        <v>34</v>
      </c>
      <c r="B16" s="71"/>
      <c r="C16" s="30">
        <f>F14+1</f>
        <v>43647</v>
      </c>
      <c r="D16" s="26" t="str">
        <f>IF(K9&gt;=C16,C16,C6)</f>
        <v>0/0/00</v>
      </c>
      <c r="E16" s="26" t="str">
        <f>IF(K9&gt;E14,K9,C6)</f>
        <v>0/0/00</v>
      </c>
      <c r="F16" s="35">
        <f>EOMONTH(C16,0)</f>
        <v>43677</v>
      </c>
      <c r="G16" s="6" t="e">
        <f>DATEDIF(D16,E16,"d")</f>
        <v>#VALUE!</v>
      </c>
      <c r="H16" s="71">
        <f>IF(K9&gt;E14,G16+1,0)</f>
        <v>0</v>
      </c>
      <c r="I16" s="71"/>
      <c r="J16" s="6">
        <f>DATEDIF(C16,F16,"d")</f>
        <v>30</v>
      </c>
      <c r="K16" s="6">
        <f>J16+1</f>
        <v>31</v>
      </c>
      <c r="L16" s="7">
        <f>M6*H16/K16</f>
        <v>0</v>
      </c>
      <c r="M16" s="31">
        <f>ROUND(L16,2)</f>
        <v>0</v>
      </c>
      <c r="N16" s="32" t="s">
        <v>32</v>
      </c>
    </row>
    <row r="17" spans="1:14">
      <c r="A17" s="78" t="str">
        <f>B20&amp;M5&amp;K20&amp;K11&amp;D20&amp;I20&amp;H11&amp;N20&amp;B20&amp;M6&amp;K20&amp;K16&amp;D20&amp;I20&amp;H16&amp;M20</f>
        <v>(เงินประจำตำแหน่ง/จำนวนวันทั้งหมดของเดือนนั้น)xจำนวนวันทีได้รับ
เงินประจำตำแหน่งฯคือ(3500/31)x0=</v>
      </c>
      <c r="B17" s="78"/>
      <c r="C17" s="78"/>
      <c r="D17" s="78"/>
      <c r="E17" s="78"/>
      <c r="F17" s="78"/>
      <c r="G17" s="78"/>
      <c r="H17" s="78"/>
      <c r="I17" s="78"/>
      <c r="J17" s="78"/>
      <c r="K17" s="78"/>
      <c r="L17" s="8"/>
      <c r="M17" s="33">
        <f>M16</f>
        <v>0</v>
      </c>
      <c r="N17" s="17" t="s">
        <v>32</v>
      </c>
    </row>
    <row r="18" spans="1:14">
      <c r="A18" s="92" t="s">
        <v>35</v>
      </c>
      <c r="B18" s="92"/>
      <c r="C18" s="92"/>
      <c r="D18" s="92"/>
      <c r="E18" s="92"/>
      <c r="F18" s="92"/>
      <c r="G18" s="92"/>
      <c r="H18" s="92"/>
      <c r="I18" s="92"/>
      <c r="J18" s="92"/>
      <c r="K18" s="92"/>
      <c r="L18" s="7">
        <f>SUM(L12:L16)</f>
        <v>6883.3333333333339</v>
      </c>
      <c r="M18" s="31">
        <f>M12+M14+M16</f>
        <v>6883.33</v>
      </c>
      <c r="N18" s="32" t="s">
        <v>32</v>
      </c>
    </row>
    <row r="19" spans="1:14">
      <c r="A19" s="93" t="str">
        <f>M12&amp;H20&amp;M14&amp;H20&amp;M16&amp;M20</f>
        <v>3500+3383.33+0=</v>
      </c>
      <c r="B19" s="93"/>
      <c r="C19" s="93"/>
      <c r="D19" s="93"/>
      <c r="E19" s="93"/>
      <c r="F19" s="93"/>
      <c r="G19" s="93"/>
      <c r="H19" s="93"/>
      <c r="I19" s="93"/>
      <c r="J19" s="93"/>
      <c r="K19" s="93"/>
      <c r="L19" s="8"/>
      <c r="M19" s="33">
        <f>M18</f>
        <v>6883.33</v>
      </c>
      <c r="N19" s="17" t="s">
        <v>32</v>
      </c>
    </row>
    <row r="20" spans="1:14" ht="9.9499999999999993" customHeight="1">
      <c r="A20" s="60">
        <v>2</v>
      </c>
      <c r="B20" s="60" t="s">
        <v>15</v>
      </c>
      <c r="C20" s="61"/>
      <c r="D20" s="61" t="s">
        <v>16</v>
      </c>
      <c r="E20" s="61" t="s">
        <v>36</v>
      </c>
      <c r="F20" s="61"/>
      <c r="G20" s="61"/>
      <c r="H20" s="61" t="s">
        <v>37</v>
      </c>
      <c r="I20" s="61" t="s">
        <v>38</v>
      </c>
      <c r="J20" s="61"/>
      <c r="K20" s="62" t="s">
        <v>39</v>
      </c>
      <c r="L20" s="62"/>
      <c r="M20" s="61" t="s">
        <v>40</v>
      </c>
      <c r="N20" s="61" t="s">
        <v>41</v>
      </c>
    </row>
    <row r="21" spans="1:14" ht="63">
      <c r="A21" s="70" t="s">
        <v>42</v>
      </c>
      <c r="B21" s="71"/>
      <c r="C21" s="6" t="s">
        <v>21</v>
      </c>
      <c r="D21" s="6" t="s">
        <v>43</v>
      </c>
      <c r="E21" s="6" t="s">
        <v>44</v>
      </c>
      <c r="F21" s="6" t="s">
        <v>24</v>
      </c>
      <c r="G21" s="5" t="s">
        <v>45</v>
      </c>
      <c r="H21" s="5" t="s">
        <v>46</v>
      </c>
      <c r="I21" s="5" t="s">
        <v>28</v>
      </c>
      <c r="J21" s="17"/>
      <c r="K21" s="36"/>
      <c r="L21" s="36"/>
      <c r="M21" s="17"/>
      <c r="N21" s="17"/>
    </row>
    <row r="22" spans="1:14">
      <c r="A22" s="94" t="s">
        <v>47</v>
      </c>
      <c r="B22" s="95"/>
      <c r="C22" s="37">
        <f>EOMONTH(E22,-1)+1</f>
        <v>43586</v>
      </c>
      <c r="D22" s="26">
        <f>D6</f>
        <v>43586</v>
      </c>
      <c r="E22" s="20">
        <f>EOMONTH(D22,0)</f>
        <v>43616</v>
      </c>
      <c r="F22" s="20">
        <f>EOMONTH(E22,0)</f>
        <v>43616</v>
      </c>
      <c r="G22" s="6">
        <f>DATEDIF(D22,E22,"d")</f>
        <v>30</v>
      </c>
      <c r="H22" s="6">
        <f>G22+1</f>
        <v>31</v>
      </c>
      <c r="I22" s="6">
        <f>J22+1</f>
        <v>31</v>
      </c>
      <c r="J22" s="22">
        <f>DATEDIF(C22,F22,"d")</f>
        <v>30</v>
      </c>
      <c r="K22" s="36"/>
      <c r="L22" s="36"/>
      <c r="M22" s="38" t="s">
        <v>48</v>
      </c>
      <c r="N22" s="17"/>
    </row>
    <row r="23" spans="1:14" ht="21.75" thickBot="1">
      <c r="A23" s="89" t="s">
        <v>49</v>
      </c>
      <c r="B23" s="90"/>
      <c r="C23" s="90"/>
      <c r="D23" s="90"/>
      <c r="E23" s="90"/>
      <c r="F23" s="90"/>
      <c r="G23" s="90"/>
      <c r="H23" s="90"/>
      <c r="I23" s="91"/>
      <c r="J23" s="39">
        <f>K6*H22/I22</f>
        <v>30000</v>
      </c>
      <c r="K23" s="40">
        <f>ROUND(J23,2)</f>
        <v>30000</v>
      </c>
      <c r="L23" s="41"/>
      <c r="M23" s="32" t="s">
        <v>32</v>
      </c>
      <c r="N23" s="17"/>
    </row>
    <row r="24" spans="1:14" ht="21.75" thickTop="1">
      <c r="A24" s="96" t="str">
        <f>B20&amp;K6&amp;K20&amp;I22&amp;D20&amp;I20&amp;H22&amp;M20</f>
        <v>(30000/31)x31=</v>
      </c>
      <c r="B24" s="96"/>
      <c r="C24" s="96"/>
      <c r="D24" s="96"/>
      <c r="E24" s="96"/>
      <c r="F24" s="96"/>
      <c r="G24" s="96"/>
      <c r="H24" s="96"/>
      <c r="I24" s="96"/>
      <c r="J24" s="17"/>
      <c r="K24" s="42">
        <f>K23</f>
        <v>30000</v>
      </c>
      <c r="L24" s="36"/>
      <c r="M24" s="17" t="s">
        <v>32</v>
      </c>
      <c r="N24" s="17"/>
    </row>
    <row r="25" spans="1:14" ht="9.9499999999999993" customHeight="1">
      <c r="A25" s="16"/>
      <c r="B25" s="16"/>
      <c r="C25" s="17"/>
      <c r="D25" s="43"/>
      <c r="E25" s="43"/>
      <c r="F25" s="43"/>
      <c r="G25" s="17"/>
      <c r="H25" s="17"/>
      <c r="I25" s="17"/>
      <c r="J25" s="17"/>
      <c r="K25" s="36"/>
      <c r="L25" s="36"/>
      <c r="M25" s="17"/>
      <c r="N25" s="17"/>
    </row>
    <row r="26" spans="1:14" ht="63">
      <c r="A26" s="94" t="s">
        <v>50</v>
      </c>
      <c r="B26" s="97"/>
      <c r="C26" s="6" t="s">
        <v>21</v>
      </c>
      <c r="D26" s="44" t="s">
        <v>22</v>
      </c>
      <c r="E26" s="6" t="s">
        <v>44</v>
      </c>
      <c r="F26" s="6" t="s">
        <v>24</v>
      </c>
      <c r="G26" s="5" t="s">
        <v>51</v>
      </c>
      <c r="H26" s="5" t="s">
        <v>52</v>
      </c>
      <c r="I26" s="17"/>
      <c r="J26" s="17"/>
      <c r="K26" s="36"/>
      <c r="L26" s="36"/>
      <c r="M26" s="17"/>
      <c r="N26" s="17"/>
    </row>
    <row r="27" spans="1:14">
      <c r="A27" s="84" t="s">
        <v>53</v>
      </c>
      <c r="B27" s="85"/>
      <c r="C27" s="12"/>
      <c r="D27" s="26" t="str">
        <f>IF(C32=F22+1,C6,E22+1)</f>
        <v>0/0/00</v>
      </c>
      <c r="E27" s="45" t="str">
        <f>IF(C32=F22+1,C6,EOMONTH(E32,-1))</f>
        <v>0/0/00</v>
      </c>
      <c r="F27" s="45">
        <f>EOMONTH(F32,-1)</f>
        <v>43616</v>
      </c>
      <c r="G27" s="4" t="e">
        <f>DATEDIF(D27,E27,"m")</f>
        <v>#VALUE!</v>
      </c>
      <c r="H27" s="4">
        <f>IF(C32=F22+1,0,G27+1)</f>
        <v>0</v>
      </c>
      <c r="I27" s="17"/>
      <c r="J27" s="17"/>
      <c r="K27" s="36"/>
      <c r="L27" s="36"/>
      <c r="M27" s="17" t="s">
        <v>54</v>
      </c>
      <c r="N27" s="17"/>
    </row>
    <row r="28" spans="1:14" ht="21.75" thickBot="1">
      <c r="A28" s="89" t="s">
        <v>55</v>
      </c>
      <c r="B28" s="90"/>
      <c r="C28" s="90"/>
      <c r="D28" s="90"/>
      <c r="E28" s="90"/>
      <c r="F28" s="90"/>
      <c r="G28" s="90"/>
      <c r="H28" s="90"/>
      <c r="I28" s="91"/>
      <c r="J28" s="39">
        <f>K6*H27</f>
        <v>0</v>
      </c>
      <c r="K28" s="40">
        <f>IF(C32=F22+1,0,ROUND(J28,2))</f>
        <v>0</v>
      </c>
      <c r="L28" s="41"/>
      <c r="M28" s="32" t="s">
        <v>32</v>
      </c>
      <c r="N28" s="17"/>
    </row>
    <row r="29" spans="1:14" ht="21.75" thickTop="1">
      <c r="A29" s="96" t="str">
        <f>K6&amp;I20&amp;H27&amp;M20</f>
        <v>30000x0=</v>
      </c>
      <c r="B29" s="96"/>
      <c r="C29" s="96"/>
      <c r="D29" s="96"/>
      <c r="E29" s="96"/>
      <c r="F29" s="96"/>
      <c r="G29" s="96"/>
      <c r="H29" s="96"/>
      <c r="I29" s="96"/>
      <c r="J29" s="17"/>
      <c r="K29" s="42">
        <f>K28</f>
        <v>0</v>
      </c>
      <c r="L29" s="36"/>
      <c r="M29" s="17" t="s">
        <v>32</v>
      </c>
      <c r="N29" s="17"/>
    </row>
    <row r="30" spans="1:14" ht="9.9499999999999993" customHeight="1">
      <c r="A30" s="16"/>
      <c r="B30" s="16"/>
      <c r="C30" s="17"/>
      <c r="D30" s="17"/>
      <c r="E30" s="17"/>
      <c r="F30" s="17"/>
      <c r="G30" s="17"/>
      <c r="H30" s="17"/>
      <c r="I30" s="17"/>
      <c r="J30" s="17"/>
      <c r="K30" s="36"/>
      <c r="L30" s="36"/>
      <c r="M30" s="17"/>
      <c r="N30" s="17"/>
    </row>
    <row r="31" spans="1:14" ht="63">
      <c r="A31" s="94" t="s">
        <v>56</v>
      </c>
      <c r="B31" s="85"/>
      <c r="C31" s="6" t="s">
        <v>21</v>
      </c>
      <c r="D31" s="6" t="s">
        <v>43</v>
      </c>
      <c r="E31" s="6" t="s">
        <v>44</v>
      </c>
      <c r="F31" s="6" t="s">
        <v>24</v>
      </c>
      <c r="G31" s="5" t="s">
        <v>45</v>
      </c>
      <c r="H31" s="5" t="s">
        <v>46</v>
      </c>
      <c r="I31" s="5" t="s">
        <v>28</v>
      </c>
      <c r="J31" s="17"/>
      <c r="K31" s="36"/>
      <c r="L31" s="36"/>
      <c r="M31" s="17"/>
      <c r="N31" s="17"/>
    </row>
    <row r="32" spans="1:14">
      <c r="A32" s="71" t="s">
        <v>57</v>
      </c>
      <c r="B32" s="71"/>
      <c r="C32" s="46">
        <f>EOMONTH(F32,-1)+1</f>
        <v>43617</v>
      </c>
      <c r="D32" s="47">
        <f>EOMONTH(F32,-1)+1</f>
        <v>43617</v>
      </c>
      <c r="E32" s="26">
        <f>E6</f>
        <v>43646</v>
      </c>
      <c r="F32" s="48">
        <f>EOMONTH(E32,0)</f>
        <v>43646</v>
      </c>
      <c r="G32" s="6">
        <f>DATEDIF(D32,E32,"d")</f>
        <v>29</v>
      </c>
      <c r="H32" s="6">
        <f>G32+1</f>
        <v>30</v>
      </c>
      <c r="I32" s="6">
        <f>J32+1</f>
        <v>30</v>
      </c>
      <c r="J32" s="17">
        <f>DATEDIF(C32,F32,"d")</f>
        <v>29</v>
      </c>
      <c r="K32" s="36"/>
      <c r="L32" s="36"/>
      <c r="M32" s="17" t="s">
        <v>58</v>
      </c>
      <c r="N32" s="17"/>
    </row>
    <row r="33" spans="1:14">
      <c r="A33" s="89" t="s">
        <v>49</v>
      </c>
      <c r="B33" s="90"/>
      <c r="C33" s="90"/>
      <c r="D33" s="90"/>
      <c r="E33" s="90"/>
      <c r="F33" s="90"/>
      <c r="G33" s="90"/>
      <c r="H33" s="90"/>
      <c r="I33" s="91"/>
      <c r="J33" s="32">
        <f>K6*H32/I32</f>
        <v>30000</v>
      </c>
      <c r="K33" s="40">
        <f>ROUND(J33,2)</f>
        <v>30000</v>
      </c>
      <c r="L33" s="41"/>
      <c r="M33" s="32" t="s">
        <v>32</v>
      </c>
      <c r="N33" s="17"/>
    </row>
    <row r="34" spans="1:14">
      <c r="A34" s="96" t="str">
        <f>B20&amp;K6&amp;K20&amp;I32&amp;D20&amp;I20&amp;H32&amp;M20</f>
        <v>(30000/30)x30=</v>
      </c>
      <c r="B34" s="96"/>
      <c r="C34" s="96"/>
      <c r="D34" s="96"/>
      <c r="E34" s="96"/>
      <c r="F34" s="96"/>
      <c r="G34" s="96"/>
      <c r="H34" s="96"/>
      <c r="I34" s="96"/>
      <c r="J34" s="17"/>
      <c r="K34" s="42">
        <f>K33</f>
        <v>30000</v>
      </c>
      <c r="L34" s="36"/>
      <c r="M34" s="17" t="s">
        <v>32</v>
      </c>
      <c r="N34" s="17"/>
    </row>
    <row r="35" spans="1:14" ht="9.75" customHeight="1">
      <c r="A35" s="49"/>
      <c r="B35" s="49"/>
      <c r="C35" s="8"/>
      <c r="D35" s="8"/>
      <c r="E35" s="8"/>
      <c r="F35" s="8"/>
      <c r="G35" s="8"/>
      <c r="H35" s="8"/>
      <c r="I35" s="8"/>
      <c r="J35" s="17"/>
      <c r="K35" s="36"/>
      <c r="L35" s="36"/>
      <c r="M35" s="17"/>
      <c r="N35" s="17"/>
    </row>
    <row r="36" spans="1:14" ht="43.5" customHeight="1">
      <c r="A36" s="99" t="s">
        <v>59</v>
      </c>
      <c r="B36" s="99"/>
      <c r="C36" s="92"/>
      <c r="D36" s="92"/>
      <c r="E36" s="92"/>
      <c r="F36" s="92"/>
      <c r="G36" s="92"/>
      <c r="H36" s="92"/>
      <c r="I36" s="92"/>
      <c r="J36" s="50">
        <f>J23+J28+J33+M18</f>
        <v>66883.33</v>
      </c>
      <c r="K36" s="51">
        <f>K23+K28+K33+M18</f>
        <v>66883.33</v>
      </c>
      <c r="L36" s="32"/>
      <c r="M36" s="32" t="s">
        <v>32</v>
      </c>
      <c r="N36" s="17"/>
    </row>
    <row r="37" spans="1:14" ht="21.75" thickBot="1">
      <c r="A37" s="84" t="s">
        <v>60</v>
      </c>
      <c r="B37" s="85"/>
      <c r="C37" s="52"/>
      <c r="D37" s="92" t="s">
        <v>61</v>
      </c>
      <c r="E37" s="92"/>
      <c r="F37" s="92"/>
      <c r="G37" s="92"/>
      <c r="H37" s="92"/>
      <c r="I37" s="92"/>
      <c r="J37" s="53">
        <f>J36*2</f>
        <v>133766.66</v>
      </c>
      <c r="K37" s="54">
        <f>K36*2</f>
        <v>133766.66</v>
      </c>
      <c r="L37" s="55"/>
      <c r="M37" s="52" t="s">
        <v>32</v>
      </c>
      <c r="N37" s="17"/>
    </row>
    <row r="38" spans="1:14" ht="22.5" thickTop="1" thickBot="1">
      <c r="A38" s="56" t="s">
        <v>62</v>
      </c>
      <c r="B38" s="98" t="str">
        <f>B20&amp;K23&amp;H20&amp;K28&amp;H20&amp;K33&amp;H20&amp;M18&amp;D20&amp;I20&amp;A20&amp;M20</f>
        <v>(30000+0+30000+6883.33)x2=</v>
      </c>
      <c r="C38" s="98"/>
      <c r="D38" s="98"/>
      <c r="E38" s="98"/>
      <c r="F38" s="98"/>
      <c r="G38" s="98"/>
      <c r="H38" s="98"/>
      <c r="I38" s="98"/>
      <c r="J38" s="17"/>
      <c r="K38" s="57">
        <f>K37</f>
        <v>133766.66</v>
      </c>
      <c r="L38" s="17"/>
      <c r="M38" s="52" t="s">
        <v>32</v>
      </c>
      <c r="N38" s="17"/>
    </row>
  </sheetData>
  <sheetProtection sheet="1" objects="1" scenarios="1"/>
  <mergeCells count="41">
    <mergeCell ref="A37:B37"/>
    <mergeCell ref="D37:I37"/>
    <mergeCell ref="B38:I38"/>
    <mergeCell ref="A29:I29"/>
    <mergeCell ref="A31:B31"/>
    <mergeCell ref="A32:B32"/>
    <mergeCell ref="A33:I33"/>
    <mergeCell ref="A34:I34"/>
    <mergeCell ref="A36:I36"/>
    <mergeCell ref="A28:I28"/>
    <mergeCell ref="A16:B16"/>
    <mergeCell ref="H16:I16"/>
    <mergeCell ref="A17:K17"/>
    <mergeCell ref="A18:K18"/>
    <mergeCell ref="A19:K19"/>
    <mergeCell ref="A21:B21"/>
    <mergeCell ref="A22:B22"/>
    <mergeCell ref="A23:I23"/>
    <mergeCell ref="A24:I24"/>
    <mergeCell ref="A26:B26"/>
    <mergeCell ref="A27:B27"/>
    <mergeCell ref="A15:K15"/>
    <mergeCell ref="G5:J5"/>
    <mergeCell ref="G6:J6"/>
    <mergeCell ref="D7:E7"/>
    <mergeCell ref="H7:I7"/>
    <mergeCell ref="A9:I9"/>
    <mergeCell ref="A11:B11"/>
    <mergeCell ref="H11:I11"/>
    <mergeCell ref="A12:B12"/>
    <mergeCell ref="H12:I12"/>
    <mergeCell ref="A13:K13"/>
    <mergeCell ref="A14:B14"/>
    <mergeCell ref="H14:I14"/>
    <mergeCell ref="A1:N1"/>
    <mergeCell ref="A2:B2"/>
    <mergeCell ref="D2:H2"/>
    <mergeCell ref="I2:K2"/>
    <mergeCell ref="A3:B3"/>
    <mergeCell ref="D3:H3"/>
    <mergeCell ref="I3:K3"/>
  </mergeCells>
  <pageMargins left="0.78740157480314965" right="0.59055118110236227" top="0.74803149606299213" bottom="0.74803149606299213" header="0.31496062992125984" footer="0.31496062992125984"/>
  <pageSetup paperSize="9" scale="8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Dell</dc:creator>
  <cp:keywords/>
  <dc:description/>
  <cp:lastModifiedBy/>
  <cp:revision/>
  <dcterms:created xsi:type="dcterms:W3CDTF">2019-02-07T06:35:03Z</dcterms:created>
  <dcterms:modified xsi:type="dcterms:W3CDTF">2025-12-28T09:17:14Z</dcterms:modified>
  <cp:category/>
  <cp:contentStatus/>
</cp:coreProperties>
</file>