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 codeName="ThisWorkbook"/>
  <bookViews>
    <workbookView xWindow="28680" yWindow="-120" windowWidth="15480" windowHeight="1164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เก็บข้อมูลHRD!$A$6:$P$106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" i="2"/>
  <c r="I4"/>
  <c r="M4"/>
  <c r="F19" l="1" a="1"/>
  <c r="F19" s="1"/>
  <c r="D19" a="1"/>
  <c r="D19" s="1"/>
  <c r="D14" i="3" l="1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6"/>
  <c r="D7"/>
  <c r="D8"/>
  <c r="D9"/>
  <c r="D10"/>
  <c r="D11"/>
  <c r="D12"/>
  <c r="D13"/>
  <c r="D5"/>
  <c r="M16" i="2"/>
  <c r="M15"/>
  <c r="M14"/>
  <c r="M13"/>
  <c r="M12"/>
  <c r="M11"/>
  <c r="M10"/>
  <c r="M9"/>
  <c r="M8"/>
  <c r="M7"/>
  <c r="J16"/>
  <c r="J15"/>
  <c r="J14"/>
  <c r="J13"/>
  <c r="J12"/>
  <c r="J11"/>
  <c r="J7"/>
  <c r="J9"/>
  <c r="J8"/>
  <c r="F24" a="1"/>
  <c r="F24" s="1"/>
  <c r="D24" a="1"/>
  <c r="D24" s="1"/>
  <c r="D22" a="1"/>
  <c r="D22" s="1"/>
  <c r="F22" s="1" a="1"/>
  <c r="F18" a="1"/>
  <c r="F18" s="1"/>
  <c r="D18"/>
  <c r="F13" a="1"/>
  <c r="F13" s="1"/>
  <c r="F14" a="1"/>
  <c r="F14" s="1"/>
  <c r="D14" a="1"/>
  <c r="D14" s="1"/>
  <c r="D13" a="1"/>
  <c r="D13" s="1"/>
  <c r="F9" a="1"/>
  <c r="F9" s="1"/>
  <c r="F8" a="1"/>
  <c r="F8" s="1"/>
  <c r="D9" a="1"/>
  <c r="D9" s="1"/>
  <c r="D10" s="1" a="1"/>
  <c r="D8" a="1"/>
  <c r="D8" s="1"/>
  <c r="J10" a="1"/>
  <c r="J10" s="1"/>
  <c r="F4"/>
  <c r="D4"/>
  <c r="F10" l="1" a="1"/>
  <c r="F10" s="1"/>
  <c r="F22"/>
  <c r="D10"/>
  <c r="F20"/>
  <c r="D20"/>
  <c r="D2"/>
  <c r="D15" l="1"/>
  <c r="F15"/>
  <c r="M17" l="1"/>
  <c r="J17"/>
</calcChain>
</file>

<file path=xl/sharedStrings.xml><?xml version="1.0" encoding="utf-8"?>
<sst xmlns="http://schemas.openxmlformats.org/spreadsheetml/2006/main" count="267" uniqueCount="120">
  <si>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</si>
  <si>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</si>
  <si>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</si>
  <si>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</si>
  <si>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</si>
  <si>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</si>
  <si>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</si>
  <si>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</si>
  <si>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</si>
  <si>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</si>
  <si>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</si>
  <si>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</si>
  <si>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</si>
  <si>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</si>
  <si>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</si>
  <si>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</si>
  <si>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</si>
  <si>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</si>
  <si>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</si>
  <si>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</si>
  <si>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</si>
  <si>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</si>
  <si>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</si>
  <si>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</si>
  <si>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</si>
  <si>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</si>
  <si>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</si>
  <si>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</si>
  <si>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</si>
  <si>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</si>
  <si>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</si>
  <si>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</si>
  <si>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</si>
  <si>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</si>
  <si>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</si>
  <si>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</si>
  <si>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</si>
  <si>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</si>
  <si>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</si>
  <si>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</si>
  <si>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</si>
  <si>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</si>
  <si>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</si>
  <si>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</si>
  <si>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</si>
  <si>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</si>
  <si>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</si>
  <si>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</si>
  <si>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</si>
  <si>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</si>
  <si>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</si>
  <si>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</si>
  <si>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</si>
  <si>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</si>
  <si>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</si>
  <si>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</si>
  <si>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</si>
  <si>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</si>
  <si>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</si>
  <si>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</si>
  <si>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theme="1"/>
        <rFont val="TH SarabunPSK"/>
        <family val="2"/>
      </rPr>
      <t>พนักงานราชการ</t>
    </r>
    <r>
      <rPr>
        <b/>
        <sz val="11.3"/>
        <color theme="1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</si>
  <si>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</si>
  <si>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</si>
  <si>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</si>
  <si>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</si>
  <si>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</si>
  <si>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นางสาวใจดี มีสุข</t>
  </si>
  <si>
    <t>นายสัตวแพทย์ปฏิบัติการ</t>
  </si>
  <si>
    <t>พนักงานราชการ</t>
  </si>
  <si>
    <r>
      <t xml:space="preserve">                                   </t>
    </r>
    <r>
      <rPr>
        <b/>
        <u/>
        <sz val="12"/>
        <color theme="1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family val="2"/>
      </rPr>
      <t>ค่าเป้าหมาย:</t>
    </r>
    <r>
      <rPr>
        <sz val="12"/>
        <color theme="1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</si>
  <si>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</si>
  <si>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</si>
  <si>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</si>
  <si>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theme="4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</si>
  <si>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t xml:space="preserve">  </t>
    </r>
    <r>
      <rPr>
        <b/>
        <i/>
        <sz val="18"/>
        <rFont val="JasmineUPC"/>
        <family val="1"/>
      </rPr>
      <t xml:space="preserve">  </t>
    </r>
    <r>
      <rPr>
        <b/>
        <i/>
        <u/>
        <sz val="18"/>
        <rFont val="JasmineUPC"/>
        <family val="1"/>
      </rPr>
      <t>แบบฟอร์มเก็บข้อมูล</t>
    </r>
    <r>
      <rPr>
        <b/>
        <i/>
        <u/>
        <sz val="28"/>
        <color theme="4"/>
        <rFont val="JasmineUPC"/>
        <family val="1"/>
      </rPr>
      <t>ผล</t>
    </r>
    <r>
      <rPr>
        <b/>
        <i/>
        <u/>
        <sz val="18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</si>
  <si>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theme="7"/>
        <rFont val="TH SarabunPSK"/>
        <family val="2"/>
      </rPr>
      <t xml:space="preserve"> </t>
    </r>
    <r>
      <rPr>
        <sz val="16"/>
        <color theme="1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"ยังไม่ได้รับการพัฒนา"</t>
    </r>
  </si>
  <si>
    <t>ผู้บันทึกข้อมูล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</si>
  <si>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</si>
  <si>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</si>
  <si>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สำนักกฎหมาย</t>
  </si>
  <si>
    <t>นายวรฉัตร วิรัชลาภ</t>
  </si>
  <si>
    <t>นายประสิทธิ์ เกษตะระ</t>
  </si>
  <si>
    <t>นางสาวจันทนา พ่วงโชติ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</si>
  <si>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</si>
  <si>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</si>
  <si>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</si>
  <si>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</si>
  <si>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</si>
  <si>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</si>
  <si>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นายพิษณุ สามพรม</t>
  </si>
  <si>
    <t>นายแสนศักดิ์ เหลืองเกื้อกูลชัย</t>
  </si>
  <si>
    <t>นางสาวพิมพ์ชนก ยิ้มละมุล</t>
  </si>
  <si>
    <t>นายณัฐดนัย ประพันธ์โรจน์</t>
  </si>
  <si>
    <t>นายเทพชนก ยิ้มละมุล</t>
  </si>
  <si>
    <t>นางสาววิบูรณ์รัตน์ เรืองคำ</t>
  </si>
  <si>
    <t>นางสาวสุทธิมาลย์ อจลบุญ</t>
  </si>
  <si>
    <t>นางสาวสุมาลี จำเริญ</t>
  </si>
  <si>
    <t>นางสาวอมรรัตน์ ศรีสว่าง</t>
  </si>
  <si>
    <t>นางสาวจารุวรรณ ท้าวเชียง</t>
  </si>
  <si>
    <t>เจ้าพนักงานธุรการอาวุโส</t>
  </si>
  <si>
    <t>เจ้าพนักงานธุรการชำนาญงาน</t>
  </si>
  <si>
    <t>นิติกรชำนาญการ</t>
  </si>
  <si>
    <t>นิติกรชำนาญการพิเศษ</t>
  </si>
  <si>
    <t>นิติกรปฏิบัติการ</t>
  </si>
  <si>
    <t>นิติกร</t>
  </si>
  <si>
    <t>เจ้าพนักงานธุรการ</t>
  </si>
  <si>
    <t>กฎหมาย/กฎระเบียบฯ</t>
  </si>
  <si>
    <t>ชุมชนนักปฏิบัติ(CoP)</t>
  </si>
  <si>
    <t>มี</t>
  </si>
  <si>
    <t>เจ้าพนักงานธุรการปฏิบัติงาน</t>
  </si>
  <si>
    <t>การดำเนินกิจกรรมเสริมส้รางความรู้ด้านการป้องกันการทุจริต</t>
  </si>
  <si>
    <t xml:space="preserve">นางสาวพิจักขณา สงรักษ์ </t>
  </si>
  <si>
    <t>การร่างกฎหมายการให้ความเห็นทางกฎหมาย และการดำเนินคดีปกครอง รุ่นที่ ๒๒</t>
  </si>
  <si>
    <t>สำนักงานคณะกรรมการกฤษฎีกา</t>
  </si>
  <si>
    <t>11/12/2562 - 13/02/63</t>
  </si>
  <si>
    <t>เทพชนก ยิ้มละมุล</t>
  </si>
  <si>
    <t>อบรมกับหน่วยงานนอกกรมฯ</t>
  </si>
  <si>
    <t>บูรณาการการปฏิบัติงานร่วมกับหน่วยงานที่เกี่ยวข้อง กิจกรรมสัมมนาผู้ที่เกี่ยวข้องกับการปฏิบัติตาม พระราชบัญญัติป้องกันและปราบปรามการฟอกเงิน พ.ศ. ๒๕๔๒</t>
  </si>
  <si>
    <t>23-25/12/62</t>
  </si>
  <si>
    <t>สำนักงานป้องกันและปราบปรามการฟอกเงิน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</si>
</sst>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55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6"/>
      <color rgb="FFFF0000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b/>
      <sz val="14"/>
      <color theme="1"/>
      <name val="TH SarabunPSK"/>
      <family val="2"/>
      <charset val="222"/>
    </font>
    <font>
      <sz val="14"/>
      <color theme="1"/>
      <name val="TH SarabunPSK"/>
      <family val="2"/>
      <charset val="222"/>
    </font>
    <font>
      <sz val="14"/>
      <color rgb="FFFF0000"/>
      <name val="TH SarabunPSK"/>
      <family val="2"/>
      <charset val="222"/>
    </font>
    <font>
      <sz val="11"/>
      <color theme="1"/>
      <name val="Tahoma"/>
      <family val="2"/>
      <charset val="222"/>
      <scheme val="minor"/>
    </font>
    <font>
      <sz val="15"/>
      <color theme="1"/>
      <name val="TH SarabunPSK"/>
      <family val="2"/>
    </font>
    <font>
      <b/>
      <sz val="16"/>
      <name val="TH SarabunPSK"/>
      <family val="2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sz val="14"/>
      <color rgb="FFFF0000"/>
      <name val="TH SarabunPSK"/>
      <family val="2"/>
    </font>
    <font>
      <sz val="14"/>
      <name val="TH SarabunPSK"/>
      <family val="2"/>
      <charset val="222"/>
    </font>
    <font>
      <b/>
      <sz val="15"/>
      <color theme="1"/>
      <name val="TH SarabunPSK"/>
      <family val="2"/>
    </font>
    <font>
      <b/>
      <sz val="9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theme="1"/>
      <name val="TH SarabunPSK"/>
      <family val="2"/>
    </font>
    <font>
      <b/>
      <sz val="11.3"/>
      <color theme="1"/>
      <name val="TH SarabunPSK"/>
      <family val="2"/>
    </font>
    <font>
      <b/>
      <u/>
      <sz val="11.3"/>
      <color theme="1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b/>
      <sz val="16"/>
      <color theme="1"/>
      <name val="TH SarabunPSK"/>
      <family val="2"/>
      <charset val="222"/>
    </font>
    <font>
      <b/>
      <sz val="7"/>
      <color theme="1"/>
      <name val="TH SarabunPSK"/>
      <family val="2"/>
    </font>
    <font>
      <sz val="12"/>
      <color theme="1"/>
      <name val="TH SarabunPSK"/>
      <family val="2"/>
    </font>
    <font>
      <b/>
      <i/>
      <sz val="18"/>
      <name val="TH SarabunPSK"/>
      <family val="2"/>
      <charset val="222"/>
    </font>
    <font>
      <b/>
      <i/>
      <sz val="18"/>
      <name val="JasmineUPC"/>
      <family val="1"/>
    </font>
    <font>
      <b/>
      <i/>
      <u/>
      <sz val="18"/>
      <name val="JasmineUPC"/>
      <family val="1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i/>
      <u/>
      <sz val="28"/>
      <color theme="4"/>
      <name val="JasmineUPC"/>
      <family val="1"/>
    </font>
    <font>
      <b/>
      <i/>
      <u/>
      <sz val="36"/>
      <color theme="4"/>
      <name val="JasmineUPC"/>
      <family val="1"/>
    </font>
    <font>
      <b/>
      <i/>
      <sz val="26"/>
      <color theme="1"/>
      <name val="JasmineUPC"/>
      <family val="1"/>
    </font>
    <font>
      <sz val="16"/>
      <color theme="7"/>
      <name val="TH SarabunPSK"/>
      <family val="2"/>
    </font>
    <font>
      <b/>
      <sz val="8"/>
      <color theme="1"/>
      <name val="TH SarabunPSK"/>
      <family val="2"/>
    </font>
    <font>
      <sz val="10"/>
      <name val="TH SarabunPSK"/>
      <family val="2"/>
    </font>
    <font>
      <sz val="10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5" fillId="0" borderId="0" xfId="0" applyFont="1" applyAlignment="1">
      <alignment vertical="center" shrinkToFit="1"/>
    </xf>
    <xf numFmtId="0" fontId="7" fillId="2" borderId="0" xfId="0" applyFont="1" applyFill="1" applyAlignment="1">
      <alignment vertical="center" shrinkToFit="1"/>
    </xf>
    <xf numFmtId="0" fontId="8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center" shrinkToFit="1"/>
    </xf>
    <xf numFmtId="0" fontId="8" fillId="2" borderId="0" xfId="0" applyFont="1" applyFill="1" applyAlignment="1">
      <alignment horizontal="center" vertical="top" wrapText="1"/>
    </xf>
    <xf numFmtId="0" fontId="10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center" textRotation="90" shrinkToFit="1"/>
    </xf>
    <xf numFmtId="0" fontId="5" fillId="0" borderId="0" xfId="0" applyFont="1" applyBorder="1" applyAlignment="1">
      <alignment vertical="center" shrinkToFit="1"/>
    </xf>
    <xf numFmtId="0" fontId="10" fillId="0" borderId="0" xfId="0" applyFont="1" applyFill="1"/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 vertical="center" shrinkToFit="1"/>
    </xf>
    <xf numFmtId="2" fontId="5" fillId="2" borderId="0" xfId="0" applyNumberFormat="1" applyFont="1" applyFill="1" applyAlignment="1">
      <alignment horizontal="center" vertical="center" shrinkToFit="1"/>
    </xf>
    <xf numFmtId="43" fontId="1" fillId="2" borderId="0" xfId="1" applyNumberFormat="1" applyFont="1" applyFill="1" applyAlignment="1">
      <alignment horizontal="center"/>
    </xf>
    <xf numFmtId="43" fontId="5" fillId="2" borderId="0" xfId="1" applyNumberFormat="1" applyFont="1" applyFill="1" applyAlignment="1">
      <alignment horizontal="center" vertical="center" shrinkToFit="1"/>
    </xf>
    <xf numFmtId="0" fontId="1" fillId="0" borderId="0" xfId="0" applyFont="1" applyFill="1" applyBorder="1"/>
    <xf numFmtId="0" fontId="5" fillId="0" borderId="0" xfId="0" applyFont="1" applyFill="1" applyAlignment="1">
      <alignment horizontal="center" vertical="center" shrinkToFit="1"/>
    </xf>
    <xf numFmtId="0" fontId="13" fillId="0" borderId="0" xfId="0" applyFont="1" applyFill="1" applyAlignment="1">
      <alignment vertical="center" shrinkToFit="1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188" fontId="16" fillId="0" borderId="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Fill="1" applyAlignment="1">
      <alignment horizontal="center" vertical="center" shrinkToFit="1"/>
    </xf>
    <xf numFmtId="0" fontId="5" fillId="0" borderId="0" xfId="0" applyFont="1" applyFill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14" fillId="0" borderId="0" xfId="0" applyFont="1" applyFill="1" applyAlignment="1">
      <alignment vertical="center" shrinkToFit="1"/>
    </xf>
    <xf numFmtId="187" fontId="13" fillId="0" borderId="0" xfId="0" applyNumberFormat="1" applyFont="1" applyFill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3" fillId="2" borderId="0" xfId="0" applyFont="1" applyFill="1" applyAlignment="1" applyProtection="1">
      <alignment horizontal="right" vertical="center"/>
      <protection locked="0" hidden="1"/>
    </xf>
    <xf numFmtId="0" fontId="4" fillId="2" borderId="0" xfId="0" applyFont="1" applyFill="1" applyAlignment="1">
      <alignment horizontal="right" vertical="center" shrinkToFit="1"/>
    </xf>
    <xf numFmtId="3" fontId="16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188" fontId="16" fillId="2" borderId="4" xfId="0" applyNumberFormat="1" applyFont="1" applyFill="1" applyBorder="1" applyAlignment="1" applyProtection="1">
      <alignment vertical="center" shrinkToFit="1"/>
      <protection locked="0" hidden="1"/>
    </xf>
    <xf numFmtId="0" fontId="4" fillId="2" borderId="0" xfId="0" applyFont="1" applyFill="1" applyBorder="1" applyAlignment="1">
      <alignment horizontal="center" vertical="center"/>
    </xf>
    <xf numFmtId="189" fontId="6" fillId="2" borderId="4" xfId="1" applyNumberFormat="1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right" vertical="center" shrinkToFit="1"/>
    </xf>
    <xf numFmtId="189" fontId="6" fillId="2" borderId="0" xfId="1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 shrinkToFit="1"/>
    </xf>
    <xf numFmtId="189" fontId="19" fillId="2" borderId="4" xfId="1" applyNumberFormat="1" applyFont="1" applyFill="1" applyBorder="1" applyAlignment="1">
      <alignment horizontal="center" vertical="center" shrinkToFit="1"/>
    </xf>
    <xf numFmtId="190" fontId="6" fillId="2" borderId="4" xfId="1" applyNumberFormat="1" applyFont="1" applyFill="1" applyBorder="1" applyAlignment="1">
      <alignment horizontal="center" vertical="center" shrinkToFit="1"/>
    </xf>
    <xf numFmtId="190" fontId="6" fillId="2" borderId="0" xfId="1" applyNumberFormat="1" applyFont="1" applyFill="1" applyBorder="1" applyAlignment="1">
      <alignment horizontal="center" vertical="center" shrinkToFit="1"/>
    </xf>
    <xf numFmtId="0" fontId="12" fillId="2" borderId="0" xfId="0" applyFont="1" applyFill="1" applyBorder="1" applyAlignment="1">
      <alignment horizontal="center" shrinkToFit="1"/>
    </xf>
    <xf numFmtId="3" fontId="6" fillId="2" borderId="4" xfId="1" applyNumberFormat="1" applyFont="1" applyFill="1" applyBorder="1" applyAlignment="1">
      <alignment horizontal="center" vertical="center" shrinkToFit="1"/>
    </xf>
    <xf numFmtId="191" fontId="6" fillId="2" borderId="4" xfId="0" applyNumberFormat="1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right" vertical="center" shrinkToFit="1"/>
    </xf>
    <xf numFmtId="191" fontId="27" fillId="2" borderId="4" xfId="0" applyNumberFormat="1" applyFont="1" applyFill="1" applyBorder="1" applyAlignment="1">
      <alignment vertical="center" shrinkToFit="1"/>
    </xf>
    <xf numFmtId="0" fontId="13" fillId="2" borderId="0" xfId="0" applyFont="1" applyFill="1" applyBorder="1" applyAlignment="1">
      <alignment vertical="center" shrinkToFi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shrinkToFit="1"/>
    </xf>
    <xf numFmtId="0" fontId="18" fillId="2" borderId="0" xfId="0" applyFont="1" applyFill="1" applyAlignment="1" applyProtection="1">
      <alignment vertical="top"/>
    </xf>
    <xf numFmtId="0" fontId="8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/>
    </xf>
    <xf numFmtId="0" fontId="8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2" fontId="1" fillId="2" borderId="0" xfId="0" applyNumberFormat="1" applyFont="1" applyFill="1" applyAlignment="1" applyProtection="1">
      <alignment horizontal="center"/>
    </xf>
    <xf numFmtId="43" fontId="1" fillId="2" borderId="0" xfId="1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top" wrapText="1"/>
    </xf>
    <xf numFmtId="0" fontId="30" fillId="2" borderId="0" xfId="0" applyFont="1" applyFill="1" applyAlignment="1" applyProtection="1">
      <alignment horizontal="right" vertical="center" shrinkToFit="1"/>
    </xf>
    <xf numFmtId="0" fontId="26" fillId="2" borderId="0" xfId="0" applyFont="1" applyFill="1" applyAlignment="1" applyProtection="1">
      <alignment horizontal="right" vertical="center" wrapText="1"/>
    </xf>
    <xf numFmtId="0" fontId="7" fillId="2" borderId="0" xfId="0" applyFont="1" applyFill="1" applyAlignment="1" applyProtection="1">
      <alignment horizontal="center" vertical="center" textRotation="90" shrinkToFit="1"/>
    </xf>
    <xf numFmtId="0" fontId="7" fillId="2" borderId="0" xfId="0" applyFont="1" applyFill="1" applyAlignment="1" applyProtection="1">
      <alignment horizontal="right" vertical="center" shrinkToFit="1"/>
    </xf>
    <xf numFmtId="0" fontId="7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vertical="center" shrinkToFit="1"/>
    </xf>
    <xf numFmtId="0" fontId="5" fillId="2" borderId="0" xfId="0" applyFont="1" applyFill="1" applyAlignment="1" applyProtection="1">
      <alignment horizontal="center" vertical="center" shrinkToFit="1"/>
    </xf>
    <xf numFmtId="2" fontId="5" fillId="2" borderId="0" xfId="0" applyNumberFormat="1" applyFont="1" applyFill="1" applyAlignment="1" applyProtection="1">
      <alignment horizontal="center" vertical="center" shrinkToFit="1"/>
    </xf>
    <xf numFmtId="43" fontId="5" fillId="2" borderId="0" xfId="1" applyNumberFormat="1" applyFont="1" applyFill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26" fillId="2" borderId="4" xfId="0" applyFont="1" applyFill="1" applyBorder="1" applyAlignment="1" applyProtection="1">
      <alignment horizontal="center" vertical="center" wrapText="1"/>
    </xf>
    <xf numFmtId="0" fontId="26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6" fillId="2" borderId="1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vertical="center" shrinkToFit="1"/>
      <protection locked="0"/>
    </xf>
    <xf numFmtId="0" fontId="6" fillId="0" borderId="5" xfId="0" applyFont="1" applyBorder="1" applyAlignment="1" applyProtection="1">
      <alignment vertical="center" shrinkToFit="1"/>
      <protection locked="0"/>
    </xf>
    <xf numFmtId="2" fontId="5" fillId="0" borderId="5" xfId="0" applyNumberFormat="1" applyFont="1" applyBorder="1" applyAlignment="1" applyProtection="1">
      <alignment horizontal="center" vertical="center" shrinkToFit="1"/>
      <protection locked="0"/>
    </xf>
    <xf numFmtId="43" fontId="5" fillId="0" borderId="5" xfId="1" applyNumberFormat="1" applyFont="1" applyBorder="1" applyAlignment="1" applyProtection="1">
      <alignment horizontal="center" vertical="center" shrinkToFit="1"/>
      <protection locked="0"/>
    </xf>
    <xf numFmtId="1" fontId="5" fillId="0" borderId="5" xfId="0" applyNumberFormat="1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187" fontId="5" fillId="0" borderId="4" xfId="0" applyNumberFormat="1" applyFont="1" applyBorder="1" applyAlignment="1" applyProtection="1">
      <alignment vertical="center" shrinkToFit="1"/>
      <protection locked="0"/>
    </xf>
    <xf numFmtId="2" fontId="5" fillId="0" borderId="4" xfId="0" applyNumberFormat="1" applyFont="1" applyBorder="1" applyAlignment="1" applyProtection="1">
      <alignment horizontal="center" vertical="center" shrinkToFit="1"/>
      <protection locked="0"/>
    </xf>
    <xf numFmtId="43" fontId="5" fillId="0" borderId="4" xfId="1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1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49" fontId="5" fillId="0" borderId="0" xfId="0" applyNumberFormat="1" applyFont="1" applyAlignment="1" applyProtection="1">
      <alignment vertical="center" shrinkToFit="1"/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vertical="center" shrinkToFit="1"/>
      <protection locked="0"/>
    </xf>
    <xf numFmtId="2" fontId="5" fillId="0" borderId="0" xfId="0" applyNumberFormat="1" applyFont="1" applyAlignment="1" applyProtection="1">
      <alignment horizontal="center" vertical="center" shrinkToFit="1"/>
      <protection locked="0"/>
    </xf>
    <xf numFmtId="43" fontId="5" fillId="0" borderId="0" xfId="1" applyNumberFormat="1" applyFont="1" applyAlignment="1" applyProtection="1">
      <alignment horizontal="center" vertical="center" shrinkToFit="1"/>
      <protection locked="0"/>
    </xf>
    <xf numFmtId="0" fontId="5" fillId="0" borderId="0" xfId="0" applyFont="1" applyBorder="1" applyAlignment="1" applyProtection="1">
      <alignment horizontal="center" vertical="center" shrinkToFit="1"/>
      <protection locked="0"/>
    </xf>
    <xf numFmtId="1" fontId="5" fillId="0" borderId="0" xfId="0" applyNumberFormat="1" applyFont="1" applyAlignment="1" applyProtection="1">
      <alignment horizontal="center" vertical="center" shrinkToFit="1"/>
      <protection locked="0"/>
    </xf>
    <xf numFmtId="0" fontId="8" fillId="2" borderId="0" xfId="0" applyFont="1" applyFill="1" applyAlignment="1">
      <alignment horizontal="center"/>
    </xf>
    <xf numFmtId="0" fontId="17" fillId="2" borderId="0" xfId="0" applyFont="1" applyFill="1" applyBorder="1" applyAlignment="1">
      <alignment vertical="center" wrapText="1"/>
    </xf>
    <xf numFmtId="188" fontId="16" fillId="2" borderId="0" xfId="0" applyNumberFormat="1" applyFont="1" applyFill="1" applyBorder="1" applyAlignment="1" applyProtection="1">
      <alignment vertical="center" shrinkToFit="1"/>
      <protection locked="0" hidden="1"/>
    </xf>
    <xf numFmtId="2" fontId="4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center" vertical="center" shrinkToFit="1"/>
    </xf>
    <xf numFmtId="0" fontId="24" fillId="0" borderId="0" xfId="0" applyFont="1" applyProtection="1">
      <protection locked="0"/>
    </xf>
    <xf numFmtId="0" fontId="25" fillId="0" borderId="4" xfId="0" applyFont="1" applyBorder="1" applyAlignment="1" applyProtection="1">
      <alignment horizontal="center" vertical="center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shrinkToFi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 wrapText="1"/>
    </xf>
    <xf numFmtId="3" fontId="16" fillId="0" borderId="4" xfId="1" applyNumberFormat="1" applyFont="1" applyFill="1" applyBorder="1" applyAlignment="1" applyProtection="1">
      <alignment horizontal="center" vertical="center" shrinkToFit="1"/>
      <protection locked="0"/>
    </xf>
    <xf numFmtId="1" fontId="6" fillId="5" borderId="4" xfId="0" applyNumberFormat="1" applyFont="1" applyFill="1" applyBorder="1" applyAlignment="1">
      <alignment horizontal="center" vertical="center" shrinkToFit="1"/>
    </xf>
    <xf numFmtId="0" fontId="6" fillId="5" borderId="4" xfId="0" applyFont="1" applyFill="1" applyBorder="1" applyAlignment="1">
      <alignment horizontal="center" vertical="center" shrinkToFit="1"/>
    </xf>
    <xf numFmtId="2" fontId="40" fillId="2" borderId="1" xfId="0" applyNumberFormat="1" applyFont="1" applyFill="1" applyBorder="1" applyAlignment="1" applyProtection="1">
      <alignment horizontal="center" vertical="center" wrapText="1"/>
    </xf>
    <xf numFmtId="0" fontId="40" fillId="2" borderId="4" xfId="0" applyFont="1" applyFill="1" applyBorder="1" applyAlignment="1" applyProtection="1">
      <alignment horizontal="center" vertical="center" wrapText="1" shrinkToFit="1"/>
    </xf>
    <xf numFmtId="187" fontId="2" fillId="2" borderId="2" xfId="0" applyNumberFormat="1" applyFont="1" applyFill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5" fillId="2" borderId="4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shrinkToFit="1"/>
      <protection locked="0"/>
    </xf>
    <xf numFmtId="0" fontId="26" fillId="2" borderId="0" xfId="0" applyFont="1" applyFill="1" applyBorder="1" applyAlignment="1" applyProtection="1">
      <alignment vertical="center" shrinkToFit="1"/>
      <protection locked="0"/>
    </xf>
    <xf numFmtId="0" fontId="52" fillId="2" borderId="0" xfId="0" applyFont="1" applyFill="1" applyAlignment="1" applyProtection="1">
      <alignment vertical="center" shrinkToFit="1"/>
    </xf>
    <xf numFmtId="188" fontId="16" fillId="3" borderId="4" xfId="0" applyNumberFormat="1" applyFont="1" applyFill="1" applyBorder="1" applyAlignment="1" applyProtection="1">
      <alignment vertical="center" shrinkToFit="1"/>
      <protection locked="0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3" fontId="16" fillId="2" borderId="4" xfId="1" applyNumberFormat="1" applyFont="1" applyFill="1" applyBorder="1" applyAlignment="1">
      <alignment horizontal="center" vertical="center" shrinkToFit="1"/>
    </xf>
    <xf numFmtId="191" fontId="20" fillId="2" borderId="0" xfId="0" applyNumberFormat="1" applyFont="1" applyFill="1" applyBorder="1" applyAlignment="1">
      <alignment vertical="center" shrinkToFit="1"/>
    </xf>
    <xf numFmtId="0" fontId="13" fillId="2" borderId="0" xfId="0" applyFont="1" applyFill="1" applyAlignment="1">
      <alignment vertical="center" shrinkToFit="1"/>
    </xf>
    <xf numFmtId="0" fontId="41" fillId="3" borderId="4" xfId="0" applyFont="1" applyFill="1" applyBorder="1" applyAlignment="1" applyProtection="1">
      <alignment vertical="center" wrapText="1"/>
      <protection locked="0" hidden="1"/>
    </xf>
    <xf numFmtId="0" fontId="41" fillId="0" borderId="0" xfId="0" applyFont="1"/>
    <xf numFmtId="0" fontId="54" fillId="0" borderId="4" xfId="0" applyFont="1" applyBorder="1" applyAlignment="1">
      <alignment vertical="center"/>
    </xf>
    <xf numFmtId="0" fontId="54" fillId="0" borderId="5" xfId="0" applyFont="1" applyBorder="1" applyAlignment="1" applyProtection="1">
      <alignment horizontal="center" vertical="center" shrinkToFit="1"/>
      <protection locked="0"/>
    </xf>
    <xf numFmtId="0" fontId="54" fillId="0" borderId="4" xfId="0" applyFont="1" applyBorder="1" applyAlignment="1" applyProtection="1">
      <alignment vertical="center" shrinkToFit="1"/>
      <protection locked="0"/>
    </xf>
    <xf numFmtId="0" fontId="41" fillId="0" borderId="0" xfId="0" applyFont="1" applyAlignment="1">
      <alignment vertical="center"/>
    </xf>
    <xf numFmtId="0" fontId="53" fillId="0" borderId="1" xfId="0" applyFont="1" applyFill="1" applyBorder="1" applyAlignment="1" applyProtection="1">
      <alignment horizontal="center" vertical="center" wrapText="1" shrinkToFit="1"/>
      <protection locked="0"/>
    </xf>
    <xf numFmtId="0" fontId="53" fillId="0" borderId="3" xfId="0" applyFont="1" applyFill="1" applyBorder="1" applyAlignment="1" applyProtection="1">
      <alignment horizontal="center" vertical="center" wrapText="1" shrinkToFit="1"/>
      <protection locked="0"/>
    </xf>
    <xf numFmtId="0" fontId="42" fillId="2" borderId="0" xfId="0" applyFont="1" applyFill="1" applyBorder="1" applyAlignment="1" applyProtection="1">
      <alignment horizontal="left" wrapText="1"/>
    </xf>
    <xf numFmtId="0" fontId="7" fillId="2" borderId="0" xfId="0" applyFont="1" applyFill="1" applyAlignment="1" applyProtection="1">
      <alignment horizontal="right" vertical="center" shrinkToFit="1"/>
    </xf>
    <xf numFmtId="0" fontId="6" fillId="3" borderId="4" xfId="0" applyFont="1" applyFill="1" applyBorder="1" applyAlignment="1" applyProtection="1">
      <alignment horizontal="center" vertical="center" shrinkToFit="1"/>
    </xf>
    <xf numFmtId="0" fontId="26" fillId="2" borderId="0" xfId="0" applyFont="1" applyFill="1" applyAlignment="1" applyProtection="1">
      <alignment horizontal="right" vertical="center"/>
    </xf>
    <xf numFmtId="0" fontId="14" fillId="2" borderId="0" xfId="0" applyFont="1" applyFill="1" applyAlignment="1">
      <alignment horizontal="left" vertical="center" shrinkToFit="1"/>
    </xf>
    <xf numFmtId="0" fontId="26" fillId="4" borderId="6" xfId="0" applyFont="1" applyFill="1" applyBorder="1" applyAlignment="1">
      <alignment horizontal="left" vertical="center" wrapText="1" shrinkToFit="1"/>
    </xf>
    <xf numFmtId="0" fontId="2" fillId="4" borderId="6" xfId="0" applyFont="1" applyFill="1" applyBorder="1" applyAlignment="1">
      <alignment horizontal="left" vertical="center" wrapText="1" shrinkToFit="1"/>
    </xf>
    <xf numFmtId="0" fontId="2" fillId="4" borderId="0" xfId="0" applyFont="1" applyFill="1" applyBorder="1" applyAlignment="1">
      <alignment horizontal="left" vertical="center" wrapText="1" shrinkToFit="1"/>
    </xf>
    <xf numFmtId="0" fontId="4" fillId="5" borderId="4" xfId="0" applyFont="1" applyFill="1" applyBorder="1" applyAlignment="1">
      <alignment horizontal="center" vertical="center" textRotation="90" shrinkToFit="1"/>
    </xf>
    <xf numFmtId="0" fontId="3" fillId="5" borderId="2" xfId="0" applyFont="1" applyFill="1" applyBorder="1" applyAlignment="1">
      <alignment horizontal="center" vertical="center" shrinkToFit="1"/>
    </xf>
    <xf numFmtId="0" fontId="3" fillId="5" borderId="3" xfId="0" applyFont="1" applyFill="1" applyBorder="1" applyAlignment="1">
      <alignment horizontal="center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right" vertical="center" shrinkToFit="1"/>
    </xf>
    <xf numFmtId="0" fontId="13" fillId="2" borderId="4" xfId="0" applyFont="1" applyFill="1" applyBorder="1" applyAlignment="1">
      <alignment horizontal="right" vertical="center" shrinkToFit="1"/>
    </xf>
    <xf numFmtId="0" fontId="39" fillId="5" borderId="2" xfId="0" applyFont="1" applyFill="1" applyBorder="1" applyAlignment="1">
      <alignment horizontal="center" vertical="center" shrinkToFit="1"/>
    </xf>
    <xf numFmtId="0" fontId="39" fillId="5" borderId="3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 textRotation="90" shrinkToFit="1"/>
    </xf>
    <xf numFmtId="0" fontId="4" fillId="4" borderId="10" xfId="0" applyFont="1" applyFill="1" applyBorder="1" applyAlignment="1">
      <alignment horizontal="center" vertical="center" textRotation="90" shrinkToFit="1"/>
    </xf>
    <xf numFmtId="0" fontId="4" fillId="4" borderId="5" xfId="0" applyFont="1" applyFill="1" applyBorder="1" applyAlignment="1">
      <alignment horizontal="center" vertical="center" textRotation="90" shrinkToFit="1"/>
    </xf>
    <xf numFmtId="0" fontId="3" fillId="6" borderId="1" xfId="0" applyFont="1" applyFill="1" applyBorder="1" applyAlignment="1">
      <alignment horizontal="center" vertical="center" shrinkToFit="1"/>
    </xf>
    <xf numFmtId="0" fontId="3" fillId="6" borderId="2" xfId="0" applyFont="1" applyFill="1" applyBorder="1" applyAlignment="1">
      <alignment horizontal="center" vertical="center" shrinkToFit="1"/>
    </xf>
    <xf numFmtId="0" fontId="3" fillId="6" borderId="3" xfId="0" applyFont="1" applyFill="1" applyBorder="1" applyAlignment="1">
      <alignment horizontal="center" vertical="center" shrinkToFit="1"/>
    </xf>
    <xf numFmtId="0" fontId="39" fillId="6" borderId="1" xfId="0" applyFont="1" applyFill="1" applyBorder="1" applyAlignment="1">
      <alignment horizontal="center" vertical="center" shrinkToFit="1"/>
    </xf>
    <xf numFmtId="0" fontId="39" fillId="6" borderId="2" xfId="0" applyFont="1" applyFill="1" applyBorder="1" applyAlignment="1">
      <alignment horizontal="center" vertical="center" shrinkToFit="1"/>
    </xf>
    <xf numFmtId="0" fontId="39" fillId="6" borderId="3" xfId="0" applyFont="1" applyFill="1" applyBorder="1" applyAlignment="1">
      <alignment horizontal="center" vertical="center" shrinkToFit="1"/>
    </xf>
    <xf numFmtId="0" fontId="4" fillId="6" borderId="9" xfId="0" applyFont="1" applyFill="1" applyBorder="1" applyAlignment="1">
      <alignment horizontal="center" vertical="center" textRotation="90" shrinkToFit="1"/>
    </xf>
    <xf numFmtId="0" fontId="4" fillId="6" borderId="10" xfId="0" applyFont="1" applyFill="1" applyBorder="1" applyAlignment="1">
      <alignment horizontal="center" vertical="center" textRotation="90" shrinkToFit="1"/>
    </xf>
    <xf numFmtId="0" fontId="4" fillId="6" borderId="5" xfId="0" applyFont="1" applyFill="1" applyBorder="1" applyAlignment="1">
      <alignment horizontal="center" vertical="center" textRotation="90" shrinkToFit="1"/>
    </xf>
    <xf numFmtId="49" fontId="13" fillId="2" borderId="4" xfId="0" applyNumberFormat="1" applyFont="1" applyFill="1" applyBorder="1" applyAlignment="1">
      <alignment horizontal="right" vertical="center" shrinkToFit="1"/>
    </xf>
    <xf numFmtId="0" fontId="3" fillId="4" borderId="4" xfId="0" applyFont="1" applyFill="1" applyBorder="1" applyAlignment="1">
      <alignment horizontal="center" vertical="center" shrinkToFit="1"/>
    </xf>
    <xf numFmtId="0" fontId="3" fillId="6" borderId="4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3" fillId="2" borderId="4" xfId="0" applyFont="1" applyFill="1" applyBorder="1" applyAlignment="1">
      <alignment horizontal="left" shrinkToFit="1"/>
    </xf>
    <xf numFmtId="0" fontId="13" fillId="2" borderId="5" xfId="0" applyFont="1" applyFill="1" applyBorder="1" applyAlignment="1">
      <alignment vertical="center" shrinkToFit="1"/>
    </xf>
    <xf numFmtId="0" fontId="13" fillId="2" borderId="4" xfId="0" applyFont="1" applyFill="1" applyBorder="1" applyAlignment="1">
      <alignment vertical="center" shrinkToFit="1"/>
    </xf>
    <xf numFmtId="0" fontId="7" fillId="2" borderId="0" xfId="0" applyFont="1" applyFill="1" applyAlignment="1">
      <alignment horizontal="right" vertical="center" shrinkToFit="1"/>
    </xf>
    <xf numFmtId="0" fontId="46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 vertical="center" shrinkToFit="1"/>
      <protection locked="0" hidden="1"/>
    </xf>
    <xf numFmtId="0" fontId="16" fillId="2" borderId="3" xfId="0" applyFont="1" applyFill="1" applyBorder="1" applyAlignment="1" applyProtection="1">
      <alignment horizontal="center" vertical="center" shrinkToFit="1"/>
      <protection locked="0" hidden="1"/>
    </xf>
    <xf numFmtId="0" fontId="3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center" vertical="center" shrinkToFit="1"/>
    </xf>
    <xf numFmtId="0" fontId="17" fillId="2" borderId="0" xfId="0" applyFont="1" applyFill="1" applyBorder="1" applyAlignment="1">
      <alignment horizontal="right" vertical="center" wrapText="1"/>
    </xf>
    <xf numFmtId="0" fontId="13" fillId="0" borderId="0" xfId="0" applyFont="1" applyFill="1" applyAlignment="1">
      <alignment horizontal="left" vertical="center" shrinkToFit="1"/>
    </xf>
    <xf numFmtId="2" fontId="4" fillId="5" borderId="4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center" vertical="center" shrinkToFit="1"/>
    </xf>
    <xf numFmtId="0" fontId="12" fillId="5" borderId="4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50" fillId="2" borderId="0" xfId="0" applyFont="1" applyFill="1" applyAlignment="1" applyProtection="1">
      <alignment horizontal="center"/>
      <protection locked="0"/>
    </xf>
  </cellXfs>
  <cellStyles count="2">
    <cellStyle name="เครื่องหมายจุลภาค" xfId="1" builtinId="3"/>
    <cellStyle name="ปกติ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=""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106"/>
  <sheetViews>
    <sheetView showGridLines="0" tabSelected="1" topLeftCell="D1" zoomScale="150" zoomScaleNormal="150" zoomScaleSheetLayoutView="90" zoomScalePageLayoutView="120" workbookViewId="0">
      <pane ySplit="6" topLeftCell="A13" activePane="bottomLeft" state="frozen"/>
      <selection pane="bottomLeft" activeCell="M4" sqref="M4"/>
    </sheetView>
  </sheetViews>
  <sheetFormatPr defaultColWidth="9" defaultRowHeight="21.95" customHeight="1"/>
  <cols>
    <col min="1" max="1" width="3.125" style="92" customWidth="1"/>
    <col min="2" max="2" width="19.125" style="93" customWidth="1"/>
    <col min="3" max="3" width="14.125" style="94" customWidth="1"/>
    <col min="4" max="4" width="8.125" style="95" customWidth="1"/>
    <col min="5" max="5" width="25.375" style="94" customWidth="1"/>
    <col min="6" max="6" width="13.625" style="94" customWidth="1"/>
    <col min="7" max="7" width="12.375" style="94" customWidth="1"/>
    <col min="8" max="8" width="8.25" style="92" customWidth="1"/>
    <col min="9" max="9" width="7" style="94" customWidth="1"/>
    <col min="10" max="10" width="7" style="96" customWidth="1"/>
    <col min="11" max="11" width="6" style="97" customWidth="1"/>
    <col min="12" max="12" width="5.625" style="98" customWidth="1"/>
    <col min="13" max="13" width="5.75" style="99" customWidth="1"/>
    <col min="14" max="14" width="7.375" style="3" customWidth="1"/>
    <col min="15" max="15" width="9" style="3"/>
    <col min="16" max="16384" width="9" style="27"/>
  </cols>
  <sheetData>
    <row r="1" spans="1:15" s="13" customFormat="1" ht="4.5" customHeight="1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11"/>
      <c r="O1" s="12"/>
    </row>
    <row r="2" spans="1:15" s="13" customFormat="1" ht="27.75" customHeight="1">
      <c r="A2" s="55"/>
      <c r="B2" s="56" t="s">
        <v>54</v>
      </c>
      <c r="C2" s="139" t="s">
        <v>79</v>
      </c>
      <c r="D2" s="140"/>
      <c r="E2" s="141" t="s">
        <v>74</v>
      </c>
      <c r="F2" s="141"/>
      <c r="G2" s="141"/>
      <c r="H2" s="141"/>
      <c r="I2" s="141"/>
      <c r="J2" s="141"/>
      <c r="K2" s="141"/>
      <c r="L2" s="141"/>
      <c r="M2" s="141"/>
    </row>
    <row r="3" spans="1:15" s="13" customFormat="1" ht="5.25" customHeight="1">
      <c r="A3" s="55"/>
      <c r="B3" s="57"/>
      <c r="C3" s="57" t="s">
        <v>55</v>
      </c>
      <c r="D3" s="57"/>
      <c r="E3" s="58"/>
      <c r="F3" s="58"/>
      <c r="G3" s="58"/>
      <c r="H3" s="58"/>
      <c r="I3" s="58"/>
      <c r="J3" s="59"/>
      <c r="K3" s="60"/>
      <c r="L3" s="58"/>
      <c r="M3" s="61"/>
    </row>
    <row r="4" spans="1:15" s="13" customFormat="1" ht="20.25" customHeight="1">
      <c r="A4" s="62"/>
      <c r="B4" s="144" t="s">
        <v>59</v>
      </c>
      <c r="C4" s="144"/>
      <c r="D4" s="112">
        <v>17</v>
      </c>
      <c r="E4" s="63" t="s">
        <v>60</v>
      </c>
      <c r="F4" s="112">
        <v>6</v>
      </c>
      <c r="G4" s="64" t="s">
        <v>47</v>
      </c>
      <c r="H4" s="129">
        <v>2563</v>
      </c>
      <c r="I4" s="126" t="s">
        <v>76</v>
      </c>
      <c r="J4" s="143" t="s">
        <v>115</v>
      </c>
      <c r="K4" s="143"/>
      <c r="L4" s="127" t="s">
        <v>45</v>
      </c>
      <c r="M4" s="128">
        <v>43909</v>
      </c>
    </row>
    <row r="5" spans="1:15" s="28" customFormat="1" ht="4.5" customHeight="1">
      <c r="A5" s="65"/>
      <c r="B5" s="142"/>
      <c r="C5" s="142"/>
      <c r="D5" s="66"/>
      <c r="E5" s="66"/>
      <c r="F5" s="67"/>
      <c r="G5" s="68"/>
      <c r="H5" s="69"/>
      <c r="I5" s="68"/>
      <c r="J5" s="70"/>
      <c r="K5" s="71"/>
      <c r="L5" s="72"/>
      <c r="M5" s="69"/>
      <c r="N5" s="3"/>
      <c r="O5" s="3"/>
    </row>
    <row r="6" spans="1:15" s="52" customFormat="1" ht="39.75" customHeight="1">
      <c r="A6" s="73" t="s">
        <v>0</v>
      </c>
      <c r="B6" s="73" t="s">
        <v>63</v>
      </c>
      <c r="C6" s="73" t="s">
        <v>1</v>
      </c>
      <c r="D6" s="74" t="s">
        <v>3</v>
      </c>
      <c r="E6" s="73" t="s">
        <v>70</v>
      </c>
      <c r="F6" s="75" t="s">
        <v>4</v>
      </c>
      <c r="G6" s="76" t="s">
        <v>5</v>
      </c>
      <c r="H6" s="73" t="s">
        <v>2</v>
      </c>
      <c r="I6" s="117" t="s">
        <v>43</v>
      </c>
      <c r="J6" s="118" t="s">
        <v>44</v>
      </c>
      <c r="K6" s="115" t="s">
        <v>72</v>
      </c>
      <c r="L6" s="116" t="s">
        <v>50</v>
      </c>
      <c r="M6" s="77" t="s">
        <v>6</v>
      </c>
      <c r="N6" s="14"/>
      <c r="O6" s="1"/>
    </row>
    <row r="7" spans="1:15" ht="21.95" customHeight="1">
      <c r="A7" s="78">
        <v>1</v>
      </c>
      <c r="B7" s="133" t="s">
        <v>80</v>
      </c>
      <c r="C7" s="79" t="s">
        <v>102</v>
      </c>
      <c r="D7" s="79" t="s">
        <v>51</v>
      </c>
      <c r="E7" s="79" t="s">
        <v>110</v>
      </c>
      <c r="F7" s="79" t="s">
        <v>106</v>
      </c>
      <c r="G7" s="80" t="s">
        <v>107</v>
      </c>
      <c r="H7" s="136" t="s">
        <v>79</v>
      </c>
      <c r="I7" s="87">
        <v>43822</v>
      </c>
      <c r="J7" s="81">
        <v>4</v>
      </c>
      <c r="K7" s="82"/>
      <c r="L7" s="78" t="s">
        <v>108</v>
      </c>
      <c r="M7" s="83">
        <v>1</v>
      </c>
    </row>
    <row r="8" spans="1:15" ht="21.95" customHeight="1">
      <c r="A8" s="84">
        <v>2</v>
      </c>
      <c r="B8" s="133" t="s">
        <v>81</v>
      </c>
      <c r="C8" s="85" t="s">
        <v>101</v>
      </c>
      <c r="D8" s="85" t="s">
        <v>51</v>
      </c>
      <c r="E8" s="85" t="s">
        <v>110</v>
      </c>
      <c r="F8" s="85" t="s">
        <v>106</v>
      </c>
      <c r="G8" s="86" t="s">
        <v>107</v>
      </c>
      <c r="H8" s="84" t="s">
        <v>79</v>
      </c>
      <c r="I8" s="87">
        <v>43822</v>
      </c>
      <c r="J8" s="88">
        <v>4</v>
      </c>
      <c r="K8" s="89"/>
      <c r="L8" s="78" t="s">
        <v>108</v>
      </c>
      <c r="M8" s="83">
        <v>1</v>
      </c>
    </row>
    <row r="9" spans="1:15" ht="21.95" customHeight="1">
      <c r="A9" s="84">
        <v>3</v>
      </c>
      <c r="B9" s="133" t="s">
        <v>82</v>
      </c>
      <c r="C9" s="134" t="s">
        <v>99</v>
      </c>
      <c r="D9" s="85" t="s">
        <v>51</v>
      </c>
      <c r="E9" s="85" t="s">
        <v>110</v>
      </c>
      <c r="F9" s="85" t="s">
        <v>106</v>
      </c>
      <c r="G9" s="85" t="s">
        <v>107</v>
      </c>
      <c r="H9" s="84" t="s">
        <v>79</v>
      </c>
      <c r="I9" s="87">
        <v>43822</v>
      </c>
      <c r="J9" s="88">
        <v>4</v>
      </c>
      <c r="K9" s="89"/>
      <c r="L9" s="78" t="s">
        <v>108</v>
      </c>
      <c r="M9" s="83">
        <v>1</v>
      </c>
    </row>
    <row r="10" spans="1:15" ht="21.95" customHeight="1">
      <c r="A10" s="84">
        <v>4</v>
      </c>
      <c r="B10" s="133" t="s">
        <v>96</v>
      </c>
      <c r="C10" s="85" t="s">
        <v>101</v>
      </c>
      <c r="D10" s="85" t="s">
        <v>51</v>
      </c>
      <c r="E10" s="85" t="s">
        <v>110</v>
      </c>
      <c r="F10" s="85" t="s">
        <v>106</v>
      </c>
      <c r="G10" s="85" t="s">
        <v>107</v>
      </c>
      <c r="H10" s="84" t="s">
        <v>79</v>
      </c>
      <c r="I10" s="87">
        <v>43822</v>
      </c>
      <c r="J10" s="88">
        <v>4</v>
      </c>
      <c r="K10" s="89"/>
      <c r="L10" s="78" t="s">
        <v>108</v>
      </c>
      <c r="M10" s="83">
        <v>1</v>
      </c>
    </row>
    <row r="11" spans="1:15" ht="21.95" customHeight="1">
      <c r="A11" s="84">
        <v>5</v>
      </c>
      <c r="B11" s="133" t="s">
        <v>83</v>
      </c>
      <c r="C11" s="85" t="s">
        <v>101</v>
      </c>
      <c r="D11" s="85" t="s">
        <v>51</v>
      </c>
      <c r="E11" s="85" t="s">
        <v>110</v>
      </c>
      <c r="F11" s="85" t="s">
        <v>106</v>
      </c>
      <c r="G11" s="85" t="s">
        <v>107</v>
      </c>
      <c r="H11" s="84" t="s">
        <v>79</v>
      </c>
      <c r="I11" s="87">
        <v>43822</v>
      </c>
      <c r="J11" s="88">
        <v>4</v>
      </c>
      <c r="K11" s="89"/>
      <c r="L11" s="78" t="s">
        <v>108</v>
      </c>
      <c r="M11" s="83">
        <v>1</v>
      </c>
    </row>
    <row r="12" spans="1:15" ht="21.95" customHeight="1">
      <c r="A12" s="84">
        <v>6</v>
      </c>
      <c r="B12" s="133" t="s">
        <v>84</v>
      </c>
      <c r="C12" s="85" t="s">
        <v>101</v>
      </c>
      <c r="D12" s="85" t="s">
        <v>51</v>
      </c>
      <c r="E12" s="85" t="s">
        <v>112</v>
      </c>
      <c r="F12" s="85" t="s">
        <v>106</v>
      </c>
      <c r="G12" s="85" t="s">
        <v>116</v>
      </c>
      <c r="H12" s="84" t="s">
        <v>113</v>
      </c>
      <c r="I12" s="87" t="s">
        <v>114</v>
      </c>
      <c r="J12" s="88">
        <v>156</v>
      </c>
      <c r="K12" s="89"/>
      <c r="L12" s="78" t="s">
        <v>108</v>
      </c>
      <c r="M12" s="83">
        <v>1</v>
      </c>
    </row>
    <row r="13" spans="1:15" ht="21.95" customHeight="1">
      <c r="A13" s="84">
        <v>7</v>
      </c>
      <c r="B13" s="133" t="s">
        <v>85</v>
      </c>
      <c r="C13" s="85" t="s">
        <v>101</v>
      </c>
      <c r="D13" s="85" t="s">
        <v>51</v>
      </c>
      <c r="E13" s="85" t="s">
        <v>110</v>
      </c>
      <c r="F13" s="85" t="s">
        <v>106</v>
      </c>
      <c r="G13" s="85" t="s">
        <v>107</v>
      </c>
      <c r="H13" s="84" t="s">
        <v>79</v>
      </c>
      <c r="I13" s="87">
        <v>43822</v>
      </c>
      <c r="J13" s="88">
        <v>4</v>
      </c>
      <c r="K13" s="89"/>
      <c r="L13" s="78" t="s">
        <v>108</v>
      </c>
      <c r="M13" s="83">
        <v>1</v>
      </c>
    </row>
    <row r="14" spans="1:15" ht="21.95" customHeight="1">
      <c r="A14" s="84">
        <v>8</v>
      </c>
      <c r="B14" s="133" t="s">
        <v>86</v>
      </c>
      <c r="C14" s="85" t="s">
        <v>101</v>
      </c>
      <c r="D14" s="85" t="s">
        <v>51</v>
      </c>
      <c r="E14" s="85" t="s">
        <v>112</v>
      </c>
      <c r="F14" s="85" t="s">
        <v>106</v>
      </c>
      <c r="G14" s="85" t="s">
        <v>116</v>
      </c>
      <c r="H14" s="84" t="s">
        <v>113</v>
      </c>
      <c r="I14" s="87" t="s">
        <v>114</v>
      </c>
      <c r="J14" s="88">
        <v>156</v>
      </c>
      <c r="K14" s="89"/>
      <c r="L14" s="78" t="s">
        <v>108</v>
      </c>
      <c r="M14" s="83">
        <v>1</v>
      </c>
    </row>
    <row r="15" spans="1:15" ht="21.95" customHeight="1">
      <c r="A15" s="84">
        <v>9</v>
      </c>
      <c r="B15" s="133" t="s">
        <v>87</v>
      </c>
      <c r="C15" s="85" t="s">
        <v>101</v>
      </c>
      <c r="D15" s="85" t="s">
        <v>51</v>
      </c>
      <c r="E15" s="85" t="s">
        <v>110</v>
      </c>
      <c r="F15" s="85" t="s">
        <v>106</v>
      </c>
      <c r="G15" s="85" t="s">
        <v>107</v>
      </c>
      <c r="H15" s="84" t="s">
        <v>79</v>
      </c>
      <c r="I15" s="87">
        <v>43822</v>
      </c>
      <c r="J15" s="88">
        <v>4</v>
      </c>
      <c r="K15" s="89"/>
      <c r="L15" s="78" t="s">
        <v>108</v>
      </c>
      <c r="M15" s="83">
        <v>1</v>
      </c>
    </row>
    <row r="16" spans="1:15" ht="21.95" customHeight="1">
      <c r="A16" s="84">
        <v>10</v>
      </c>
      <c r="B16" s="133" t="s">
        <v>88</v>
      </c>
      <c r="C16" s="135" t="s">
        <v>100</v>
      </c>
      <c r="D16" s="85" t="s">
        <v>51</v>
      </c>
      <c r="E16" s="85" t="s">
        <v>110</v>
      </c>
      <c r="F16" s="85" t="s">
        <v>106</v>
      </c>
      <c r="G16" s="85" t="s">
        <v>107</v>
      </c>
      <c r="H16" s="84" t="s">
        <v>79</v>
      </c>
      <c r="I16" s="87">
        <v>43822</v>
      </c>
      <c r="J16" s="88">
        <v>4</v>
      </c>
      <c r="K16" s="89"/>
      <c r="L16" s="78" t="s">
        <v>108</v>
      </c>
      <c r="M16" s="83">
        <v>1</v>
      </c>
    </row>
    <row r="17" spans="1:13" ht="21.95" customHeight="1">
      <c r="A17" s="84">
        <v>11</v>
      </c>
      <c r="B17" s="133" t="s">
        <v>89</v>
      </c>
      <c r="C17" s="135" t="s">
        <v>100</v>
      </c>
      <c r="D17" s="85" t="s">
        <v>51</v>
      </c>
      <c r="E17" s="85" t="s">
        <v>110</v>
      </c>
      <c r="F17" s="85" t="s">
        <v>106</v>
      </c>
      <c r="G17" s="85" t="s">
        <v>107</v>
      </c>
      <c r="H17" s="84" t="s">
        <v>79</v>
      </c>
      <c r="I17" s="87">
        <v>43822</v>
      </c>
      <c r="J17" s="88">
        <v>4</v>
      </c>
      <c r="K17" s="89"/>
      <c r="L17" s="78" t="s">
        <v>108</v>
      </c>
      <c r="M17" s="83">
        <v>1</v>
      </c>
    </row>
    <row r="18" spans="1:13" ht="21.95" customHeight="1">
      <c r="A18" s="84">
        <v>12</v>
      </c>
      <c r="B18" s="133" t="s">
        <v>90</v>
      </c>
      <c r="C18" s="85" t="s">
        <v>101</v>
      </c>
      <c r="D18" s="85" t="s">
        <v>51</v>
      </c>
      <c r="E18" s="85" t="s">
        <v>110</v>
      </c>
      <c r="F18" s="85" t="s">
        <v>106</v>
      </c>
      <c r="G18" s="85" t="s">
        <v>107</v>
      </c>
      <c r="H18" s="84" t="s">
        <v>79</v>
      </c>
      <c r="I18" s="87">
        <v>43822</v>
      </c>
      <c r="J18" s="88">
        <v>4</v>
      </c>
      <c r="K18" s="89"/>
      <c r="L18" s="78" t="s">
        <v>108</v>
      </c>
      <c r="M18" s="83">
        <v>1</v>
      </c>
    </row>
    <row r="19" spans="1:13" ht="21.95" customHeight="1">
      <c r="A19" s="84">
        <v>13</v>
      </c>
      <c r="B19" s="133" t="s">
        <v>97</v>
      </c>
      <c r="C19" s="85" t="s">
        <v>103</v>
      </c>
      <c r="D19" s="85" t="s">
        <v>51</v>
      </c>
      <c r="E19" s="85" t="s">
        <v>117</v>
      </c>
      <c r="F19" s="85" t="s">
        <v>106</v>
      </c>
      <c r="G19" s="85" t="s">
        <v>116</v>
      </c>
      <c r="H19" s="84" t="s">
        <v>119</v>
      </c>
      <c r="I19" s="87" t="s">
        <v>118</v>
      </c>
      <c r="J19" s="88">
        <v>15</v>
      </c>
      <c r="K19" s="89"/>
      <c r="L19" s="78" t="s">
        <v>108</v>
      </c>
      <c r="M19" s="83">
        <v>1</v>
      </c>
    </row>
    <row r="20" spans="1:13" ht="21.95" customHeight="1">
      <c r="A20" s="84">
        <v>14</v>
      </c>
      <c r="B20" s="133" t="s">
        <v>98</v>
      </c>
      <c r="C20" s="137" t="s">
        <v>109</v>
      </c>
      <c r="D20" s="85" t="s">
        <v>51</v>
      </c>
      <c r="E20" s="85" t="s">
        <v>110</v>
      </c>
      <c r="F20" s="85" t="s">
        <v>106</v>
      </c>
      <c r="G20" s="85" t="s">
        <v>107</v>
      </c>
      <c r="H20" s="84" t="s">
        <v>79</v>
      </c>
      <c r="I20" s="87">
        <v>43822</v>
      </c>
      <c r="J20" s="88">
        <v>4</v>
      </c>
      <c r="K20" s="89"/>
      <c r="L20" s="78" t="s">
        <v>108</v>
      </c>
      <c r="M20" s="83">
        <v>1</v>
      </c>
    </row>
    <row r="21" spans="1:13" ht="21.95" customHeight="1">
      <c r="A21" s="84">
        <v>15</v>
      </c>
      <c r="B21" s="133" t="s">
        <v>111</v>
      </c>
      <c r="C21" s="85" t="s">
        <v>104</v>
      </c>
      <c r="D21" s="85" t="s">
        <v>68</v>
      </c>
      <c r="E21" s="85" t="s">
        <v>110</v>
      </c>
      <c r="F21" s="85" t="s">
        <v>106</v>
      </c>
      <c r="G21" s="85" t="s">
        <v>107</v>
      </c>
      <c r="H21" s="84" t="s">
        <v>79</v>
      </c>
      <c r="I21" s="87">
        <v>43822</v>
      </c>
      <c r="J21" s="88">
        <v>4</v>
      </c>
      <c r="K21" s="89"/>
      <c r="L21" s="78" t="s">
        <v>108</v>
      </c>
      <c r="M21" s="83">
        <v>1</v>
      </c>
    </row>
    <row r="22" spans="1:13" ht="21.95" customHeight="1">
      <c r="A22" s="84">
        <v>16</v>
      </c>
      <c r="B22" s="133" t="s">
        <v>91</v>
      </c>
      <c r="C22" s="85" t="s">
        <v>104</v>
      </c>
      <c r="D22" s="85" t="s">
        <v>68</v>
      </c>
      <c r="E22" s="85" t="s">
        <v>110</v>
      </c>
      <c r="F22" s="85" t="s">
        <v>106</v>
      </c>
      <c r="G22" s="85" t="s">
        <v>107</v>
      </c>
      <c r="H22" s="84" t="s">
        <v>79</v>
      </c>
      <c r="I22" s="87">
        <v>43822</v>
      </c>
      <c r="J22" s="88">
        <v>4</v>
      </c>
      <c r="K22" s="89"/>
      <c r="L22" s="78" t="s">
        <v>108</v>
      </c>
      <c r="M22" s="83">
        <v>1</v>
      </c>
    </row>
    <row r="23" spans="1:13" ht="21.95" customHeight="1">
      <c r="A23" s="84">
        <v>17</v>
      </c>
      <c r="B23" s="133" t="s">
        <v>92</v>
      </c>
      <c r="C23" s="85" t="s">
        <v>104</v>
      </c>
      <c r="D23" s="85" t="s">
        <v>68</v>
      </c>
      <c r="E23" s="85" t="s">
        <v>110</v>
      </c>
      <c r="F23" s="85" t="s">
        <v>106</v>
      </c>
      <c r="G23" s="85" t="s">
        <v>107</v>
      </c>
      <c r="H23" s="84" t="s">
        <v>79</v>
      </c>
      <c r="I23" s="87">
        <v>43822</v>
      </c>
      <c r="J23" s="88">
        <v>4</v>
      </c>
      <c r="K23" s="89"/>
      <c r="L23" s="78" t="s">
        <v>108</v>
      </c>
      <c r="M23" s="83">
        <v>1</v>
      </c>
    </row>
    <row r="24" spans="1:13" ht="21.95" customHeight="1">
      <c r="A24" s="84">
        <v>18</v>
      </c>
      <c r="B24" s="133" t="s">
        <v>93</v>
      </c>
      <c r="C24" s="85" t="s">
        <v>104</v>
      </c>
      <c r="D24" s="85" t="s">
        <v>68</v>
      </c>
      <c r="E24" s="85" t="s">
        <v>110</v>
      </c>
      <c r="F24" s="85" t="s">
        <v>106</v>
      </c>
      <c r="G24" s="85" t="s">
        <v>107</v>
      </c>
      <c r="H24" s="84" t="s">
        <v>79</v>
      </c>
      <c r="I24" s="87">
        <v>43822</v>
      </c>
      <c r="J24" s="88">
        <v>4</v>
      </c>
      <c r="K24" s="89"/>
      <c r="L24" s="78" t="s">
        <v>108</v>
      </c>
      <c r="M24" s="83">
        <v>1</v>
      </c>
    </row>
    <row r="25" spans="1:13" ht="21.95" customHeight="1">
      <c r="A25" s="84">
        <v>19</v>
      </c>
      <c r="B25" s="133" t="s">
        <v>95</v>
      </c>
      <c r="C25" s="85" t="s">
        <v>105</v>
      </c>
      <c r="D25" s="85" t="s">
        <v>68</v>
      </c>
      <c r="E25" s="85" t="s">
        <v>110</v>
      </c>
      <c r="F25" s="85" t="s">
        <v>106</v>
      </c>
      <c r="G25" s="85" t="s">
        <v>107</v>
      </c>
      <c r="H25" s="84" t="s">
        <v>79</v>
      </c>
      <c r="I25" s="87">
        <v>43822</v>
      </c>
      <c r="J25" s="88">
        <v>4</v>
      </c>
      <c r="K25" s="89"/>
      <c r="L25" s="78" t="s">
        <v>108</v>
      </c>
      <c r="M25" s="83">
        <v>1</v>
      </c>
    </row>
    <row r="26" spans="1:13" ht="21.95" customHeight="1">
      <c r="A26" s="84">
        <v>20</v>
      </c>
      <c r="B26" s="138" t="s">
        <v>94</v>
      </c>
      <c r="C26" s="85" t="s">
        <v>104</v>
      </c>
      <c r="D26" s="85" t="s">
        <v>68</v>
      </c>
      <c r="E26" s="85" t="s">
        <v>117</v>
      </c>
      <c r="F26" s="85" t="s">
        <v>106</v>
      </c>
      <c r="G26" s="85" t="s">
        <v>116</v>
      </c>
      <c r="H26" s="84" t="s">
        <v>119</v>
      </c>
      <c r="I26" s="87" t="s">
        <v>118</v>
      </c>
      <c r="J26" s="88">
        <v>15</v>
      </c>
      <c r="K26" s="89"/>
      <c r="L26" s="78" t="s">
        <v>108</v>
      </c>
      <c r="M26" s="83">
        <v>1</v>
      </c>
    </row>
    <row r="27" spans="1:13" ht="21.95" customHeight="1">
      <c r="A27" s="84"/>
      <c r="B27" s="90"/>
      <c r="C27" s="85"/>
      <c r="D27" s="85"/>
      <c r="E27" s="85"/>
      <c r="F27" s="85"/>
      <c r="G27" s="85"/>
      <c r="H27" s="84"/>
      <c r="I27" s="85"/>
      <c r="J27" s="88"/>
      <c r="K27" s="89"/>
      <c r="L27" s="78"/>
      <c r="M27" s="83"/>
    </row>
    <row r="28" spans="1:13" ht="21.95" customHeight="1">
      <c r="A28" s="84"/>
      <c r="B28" s="90"/>
      <c r="C28" s="85"/>
      <c r="D28" s="85"/>
      <c r="E28" s="85"/>
      <c r="F28" s="85"/>
      <c r="G28" s="85"/>
      <c r="H28" s="84"/>
      <c r="I28" s="85"/>
      <c r="J28" s="88"/>
      <c r="K28" s="89"/>
      <c r="L28" s="78"/>
      <c r="M28" s="91"/>
    </row>
    <row r="29" spans="1:13" ht="21.95" customHeight="1">
      <c r="A29" s="84"/>
      <c r="B29" s="90"/>
      <c r="C29" s="85"/>
      <c r="D29" s="85"/>
      <c r="E29" s="85"/>
      <c r="F29" s="85"/>
      <c r="G29" s="85"/>
      <c r="H29" s="84"/>
      <c r="I29" s="85"/>
      <c r="J29" s="88"/>
      <c r="K29" s="89"/>
      <c r="L29" s="78"/>
      <c r="M29" s="91"/>
    </row>
    <row r="30" spans="1:13" ht="21.95" customHeight="1">
      <c r="A30" s="84"/>
      <c r="B30" s="90"/>
      <c r="C30" s="85"/>
      <c r="D30" s="85"/>
      <c r="E30" s="85"/>
      <c r="F30" s="85"/>
      <c r="G30" s="85"/>
      <c r="H30" s="84"/>
      <c r="I30" s="85"/>
      <c r="J30" s="88"/>
      <c r="K30" s="89"/>
      <c r="L30" s="78"/>
      <c r="M30" s="91"/>
    </row>
    <row r="31" spans="1:13" ht="21.95" customHeight="1">
      <c r="A31" s="84"/>
      <c r="B31" s="90"/>
      <c r="C31" s="85"/>
      <c r="D31" s="85"/>
      <c r="E31" s="85"/>
      <c r="F31" s="85"/>
      <c r="G31" s="85"/>
      <c r="H31" s="84"/>
      <c r="I31" s="85"/>
      <c r="J31" s="88"/>
      <c r="K31" s="89"/>
      <c r="L31" s="78"/>
      <c r="M31" s="91"/>
    </row>
    <row r="32" spans="1:13" ht="21.95" customHeight="1">
      <c r="A32" s="84"/>
      <c r="B32" s="90"/>
      <c r="C32" s="85"/>
      <c r="D32" s="85"/>
      <c r="E32" s="85"/>
      <c r="F32" s="85"/>
      <c r="G32" s="85"/>
      <c r="H32" s="84"/>
      <c r="I32" s="85"/>
      <c r="J32" s="88"/>
      <c r="K32" s="89"/>
      <c r="L32" s="78"/>
      <c r="M32" s="91"/>
    </row>
    <row r="33" spans="1:13" ht="21.95" customHeight="1">
      <c r="A33" s="84"/>
      <c r="B33" s="90"/>
      <c r="C33" s="85"/>
      <c r="D33" s="85"/>
      <c r="E33" s="85"/>
      <c r="F33" s="85"/>
      <c r="G33" s="85"/>
      <c r="H33" s="84"/>
      <c r="I33" s="85"/>
      <c r="J33" s="88"/>
      <c r="K33" s="89"/>
      <c r="L33" s="78"/>
      <c r="M33" s="91"/>
    </row>
    <row r="34" spans="1:13" ht="21.95" customHeight="1">
      <c r="A34" s="84"/>
      <c r="B34" s="90"/>
      <c r="C34" s="85"/>
      <c r="D34" s="85"/>
      <c r="E34" s="85"/>
      <c r="F34" s="85"/>
      <c r="G34" s="85"/>
      <c r="H34" s="84"/>
      <c r="I34" s="85"/>
      <c r="J34" s="88"/>
      <c r="K34" s="89"/>
      <c r="L34" s="78"/>
      <c r="M34" s="91"/>
    </row>
    <row r="35" spans="1:13" ht="21.95" customHeight="1">
      <c r="A35" s="84"/>
      <c r="B35" s="90"/>
      <c r="C35" s="85"/>
      <c r="D35" s="85"/>
      <c r="E35" s="85"/>
      <c r="F35" s="85"/>
      <c r="G35" s="85"/>
      <c r="H35" s="84"/>
      <c r="I35" s="85"/>
      <c r="J35" s="88"/>
      <c r="K35" s="89"/>
      <c r="L35" s="78"/>
      <c r="M35" s="91"/>
    </row>
    <row r="36" spans="1:13" ht="21.95" customHeight="1">
      <c r="A36" s="84"/>
      <c r="B36" s="90"/>
      <c r="C36" s="85"/>
      <c r="D36" s="85"/>
      <c r="E36" s="85"/>
      <c r="F36" s="85"/>
      <c r="G36" s="85"/>
      <c r="H36" s="84"/>
      <c r="I36" s="85"/>
      <c r="J36" s="88"/>
      <c r="K36" s="89"/>
      <c r="L36" s="78"/>
      <c r="M36" s="91"/>
    </row>
    <row r="37" spans="1:13" ht="21.95" customHeight="1">
      <c r="A37" s="84"/>
      <c r="B37" s="90"/>
      <c r="C37" s="85"/>
      <c r="D37" s="85"/>
      <c r="E37" s="85"/>
      <c r="F37" s="85"/>
      <c r="G37" s="85"/>
      <c r="H37" s="84"/>
      <c r="I37" s="85"/>
      <c r="J37" s="88"/>
      <c r="K37" s="89"/>
      <c r="L37" s="78"/>
      <c r="M37" s="91"/>
    </row>
    <row r="38" spans="1:13" ht="21.95" customHeight="1">
      <c r="A38" s="84"/>
      <c r="B38" s="90"/>
      <c r="C38" s="85"/>
      <c r="D38" s="85"/>
      <c r="E38" s="85"/>
      <c r="F38" s="85"/>
      <c r="G38" s="85"/>
      <c r="H38" s="84"/>
      <c r="I38" s="85"/>
      <c r="J38" s="88"/>
      <c r="K38" s="89"/>
      <c r="L38" s="78"/>
      <c r="M38" s="91"/>
    </row>
    <row r="39" spans="1:13" ht="21.95" customHeight="1">
      <c r="A39" s="84"/>
      <c r="B39" s="90"/>
      <c r="C39" s="85"/>
      <c r="D39" s="85"/>
      <c r="E39" s="85"/>
      <c r="F39" s="85"/>
      <c r="G39" s="85"/>
      <c r="H39" s="84"/>
      <c r="I39" s="85"/>
      <c r="J39" s="88"/>
      <c r="K39" s="89"/>
      <c r="L39" s="78"/>
      <c r="M39" s="91"/>
    </row>
    <row r="40" spans="1:13" ht="21.95" customHeight="1">
      <c r="A40" s="84"/>
      <c r="B40" s="90"/>
      <c r="C40" s="85"/>
      <c r="D40" s="85"/>
      <c r="E40" s="85"/>
      <c r="F40" s="85"/>
      <c r="G40" s="85"/>
      <c r="H40" s="84"/>
      <c r="I40" s="85"/>
      <c r="J40" s="88"/>
      <c r="K40" s="89"/>
      <c r="L40" s="78"/>
      <c r="M40" s="91"/>
    </row>
    <row r="41" spans="1:13" ht="21.95" customHeight="1">
      <c r="A41" s="84"/>
      <c r="B41" s="90"/>
      <c r="C41" s="85"/>
      <c r="D41" s="85"/>
      <c r="E41" s="85"/>
      <c r="F41" s="85"/>
      <c r="G41" s="85"/>
      <c r="H41" s="84"/>
      <c r="I41" s="85"/>
      <c r="J41" s="88"/>
      <c r="K41" s="89"/>
      <c r="L41" s="78"/>
      <c r="M41" s="91"/>
    </row>
    <row r="42" spans="1:13" ht="21.95" customHeight="1">
      <c r="A42" s="84"/>
      <c r="B42" s="90"/>
      <c r="C42" s="85"/>
      <c r="D42" s="85"/>
      <c r="E42" s="85"/>
      <c r="F42" s="85"/>
      <c r="G42" s="85"/>
      <c r="H42" s="84"/>
      <c r="I42" s="85"/>
      <c r="J42" s="88"/>
      <c r="K42" s="89"/>
      <c r="L42" s="78"/>
      <c r="M42" s="91"/>
    </row>
    <row r="43" spans="1:13" ht="21.95" customHeight="1">
      <c r="A43" s="84"/>
      <c r="B43" s="90"/>
      <c r="C43" s="85"/>
      <c r="D43" s="85"/>
      <c r="E43" s="85"/>
      <c r="F43" s="85"/>
      <c r="G43" s="85"/>
      <c r="H43" s="84"/>
      <c r="I43" s="85"/>
      <c r="J43" s="88"/>
      <c r="K43" s="89"/>
      <c r="L43" s="78"/>
      <c r="M43" s="91"/>
    </row>
    <row r="44" spans="1:13" ht="21.95" customHeight="1">
      <c r="A44" s="84"/>
      <c r="B44" s="90"/>
      <c r="C44" s="85"/>
      <c r="D44" s="85"/>
      <c r="E44" s="85"/>
      <c r="F44" s="85"/>
      <c r="G44" s="85"/>
      <c r="H44" s="84"/>
      <c r="I44" s="85"/>
      <c r="J44" s="88"/>
      <c r="K44" s="89"/>
      <c r="L44" s="78"/>
      <c r="M44" s="91"/>
    </row>
    <row r="45" spans="1:13" ht="21.95" customHeight="1">
      <c r="A45" s="84"/>
      <c r="B45" s="90"/>
      <c r="C45" s="85"/>
      <c r="D45" s="85"/>
      <c r="E45" s="85"/>
      <c r="F45" s="85"/>
      <c r="G45" s="85"/>
      <c r="H45" s="84"/>
      <c r="I45" s="85"/>
      <c r="J45" s="88"/>
      <c r="K45" s="89"/>
      <c r="L45" s="78"/>
      <c r="M45" s="91"/>
    </row>
    <row r="46" spans="1:13" ht="21.95" customHeight="1">
      <c r="A46" s="84"/>
      <c r="B46" s="90"/>
      <c r="C46" s="85"/>
      <c r="D46" s="85"/>
      <c r="E46" s="85"/>
      <c r="F46" s="85"/>
      <c r="G46" s="85"/>
      <c r="H46" s="84"/>
      <c r="I46" s="85"/>
      <c r="J46" s="88"/>
      <c r="K46" s="89"/>
      <c r="L46" s="78"/>
      <c r="M46" s="91"/>
    </row>
    <row r="47" spans="1:13" ht="21.95" customHeight="1">
      <c r="A47" s="84"/>
      <c r="B47" s="90"/>
      <c r="C47" s="85"/>
      <c r="D47" s="85"/>
      <c r="E47" s="85"/>
      <c r="F47" s="85"/>
      <c r="G47" s="85"/>
      <c r="H47" s="84"/>
      <c r="I47" s="85"/>
      <c r="J47" s="88"/>
      <c r="K47" s="89"/>
      <c r="L47" s="78"/>
      <c r="M47" s="91"/>
    </row>
    <row r="48" spans="1:13" ht="21.95" customHeight="1">
      <c r="A48" s="84"/>
      <c r="B48" s="90"/>
      <c r="C48" s="85"/>
      <c r="D48" s="85"/>
      <c r="E48" s="85"/>
      <c r="F48" s="85"/>
      <c r="G48" s="85"/>
      <c r="H48" s="84"/>
      <c r="I48" s="85"/>
      <c r="J48" s="88"/>
      <c r="K48" s="89"/>
      <c r="L48" s="78"/>
      <c r="M48" s="91"/>
    </row>
    <row r="49" spans="1:13" ht="21.95" customHeight="1">
      <c r="A49" s="84"/>
      <c r="B49" s="90"/>
      <c r="C49" s="85"/>
      <c r="D49" s="85"/>
      <c r="E49" s="85"/>
      <c r="F49" s="85"/>
      <c r="G49" s="85"/>
      <c r="H49" s="84"/>
      <c r="I49" s="85"/>
      <c r="J49" s="88"/>
      <c r="K49" s="89"/>
      <c r="L49" s="78"/>
      <c r="M49" s="91"/>
    </row>
    <row r="50" spans="1:13" ht="21.95" customHeight="1">
      <c r="A50" s="84"/>
      <c r="B50" s="90"/>
      <c r="C50" s="85"/>
      <c r="D50" s="85"/>
      <c r="E50" s="85"/>
      <c r="F50" s="85"/>
      <c r="G50" s="85"/>
      <c r="H50" s="84"/>
      <c r="I50" s="85"/>
      <c r="J50" s="88"/>
      <c r="K50" s="89"/>
      <c r="L50" s="78"/>
      <c r="M50" s="91"/>
    </row>
    <row r="51" spans="1:13" ht="21.95" customHeight="1">
      <c r="A51" s="84"/>
      <c r="B51" s="90"/>
      <c r="C51" s="85"/>
      <c r="D51" s="85"/>
      <c r="E51" s="85"/>
      <c r="F51" s="85"/>
      <c r="G51" s="85"/>
      <c r="H51" s="84"/>
      <c r="I51" s="85"/>
      <c r="J51" s="88"/>
      <c r="K51" s="89"/>
      <c r="L51" s="78"/>
      <c r="M51" s="91"/>
    </row>
    <row r="52" spans="1:13" ht="21.95" customHeight="1">
      <c r="A52" s="84"/>
      <c r="B52" s="90"/>
      <c r="C52" s="85"/>
      <c r="D52" s="85"/>
      <c r="E52" s="85"/>
      <c r="F52" s="85"/>
      <c r="G52" s="85"/>
      <c r="H52" s="84"/>
      <c r="I52" s="85"/>
      <c r="J52" s="88"/>
      <c r="K52" s="89"/>
      <c r="L52" s="78"/>
      <c r="M52" s="91"/>
    </row>
    <row r="53" spans="1:13" ht="21.95" customHeight="1">
      <c r="A53" s="84"/>
      <c r="B53" s="90"/>
      <c r="C53" s="85"/>
      <c r="D53" s="85"/>
      <c r="E53" s="85"/>
      <c r="F53" s="85"/>
      <c r="G53" s="85"/>
      <c r="H53" s="84"/>
      <c r="I53" s="85"/>
      <c r="J53" s="88"/>
      <c r="K53" s="89"/>
      <c r="L53" s="78"/>
      <c r="M53" s="91"/>
    </row>
    <row r="54" spans="1:13" ht="21.95" customHeight="1">
      <c r="A54" s="84"/>
      <c r="B54" s="90"/>
      <c r="C54" s="85"/>
      <c r="D54" s="85"/>
      <c r="E54" s="85"/>
      <c r="F54" s="85"/>
      <c r="G54" s="85"/>
      <c r="H54" s="84"/>
      <c r="I54" s="85"/>
      <c r="J54" s="88"/>
      <c r="K54" s="89"/>
      <c r="L54" s="78"/>
      <c r="M54" s="91"/>
    </row>
    <row r="55" spans="1:13" ht="21.95" customHeight="1">
      <c r="A55" s="84"/>
      <c r="B55" s="90"/>
      <c r="C55" s="85"/>
      <c r="D55" s="85"/>
      <c r="E55" s="85"/>
      <c r="F55" s="85"/>
      <c r="G55" s="85"/>
      <c r="H55" s="84"/>
      <c r="I55" s="85"/>
      <c r="J55" s="88"/>
      <c r="K55" s="89"/>
      <c r="L55" s="78"/>
      <c r="M55" s="91"/>
    </row>
    <row r="56" spans="1:13" ht="21.95" customHeight="1">
      <c r="A56" s="84"/>
      <c r="B56" s="90"/>
      <c r="C56" s="85"/>
      <c r="D56" s="85"/>
      <c r="E56" s="85"/>
      <c r="F56" s="85"/>
      <c r="G56" s="85"/>
      <c r="H56" s="84"/>
      <c r="I56" s="85"/>
      <c r="J56" s="88"/>
      <c r="K56" s="89"/>
      <c r="L56" s="78"/>
      <c r="M56" s="91"/>
    </row>
    <row r="57" spans="1:13" ht="21.95" customHeight="1">
      <c r="A57" s="84"/>
      <c r="B57" s="90"/>
      <c r="C57" s="85"/>
      <c r="D57" s="85"/>
      <c r="E57" s="85"/>
      <c r="F57" s="85"/>
      <c r="G57" s="85"/>
      <c r="H57" s="84"/>
      <c r="I57" s="85"/>
      <c r="J57" s="88"/>
      <c r="K57" s="89"/>
      <c r="L57" s="78"/>
      <c r="M57" s="91"/>
    </row>
    <row r="58" spans="1:13" ht="21.95" customHeight="1">
      <c r="A58" s="84"/>
      <c r="B58" s="90"/>
      <c r="C58" s="85"/>
      <c r="D58" s="85"/>
      <c r="E58" s="85"/>
      <c r="F58" s="85"/>
      <c r="G58" s="85"/>
      <c r="H58" s="84"/>
      <c r="I58" s="85"/>
      <c r="J58" s="88"/>
      <c r="K58" s="89"/>
      <c r="L58" s="78"/>
      <c r="M58" s="91"/>
    </row>
    <row r="59" spans="1:13" ht="21.95" customHeight="1">
      <c r="A59" s="84"/>
      <c r="B59" s="90"/>
      <c r="C59" s="85"/>
      <c r="D59" s="85"/>
      <c r="E59" s="85"/>
      <c r="F59" s="85"/>
      <c r="G59" s="85"/>
      <c r="H59" s="84"/>
      <c r="I59" s="85"/>
      <c r="J59" s="88"/>
      <c r="K59" s="89"/>
      <c r="L59" s="78"/>
      <c r="M59" s="91"/>
    </row>
    <row r="60" spans="1:13" ht="21.95" customHeight="1">
      <c r="A60" s="84"/>
      <c r="B60" s="90"/>
      <c r="C60" s="85"/>
      <c r="D60" s="85"/>
      <c r="E60" s="85"/>
      <c r="F60" s="85"/>
      <c r="G60" s="85"/>
      <c r="H60" s="84"/>
      <c r="I60" s="85"/>
      <c r="J60" s="88"/>
      <c r="K60" s="89"/>
      <c r="L60" s="78"/>
      <c r="M60" s="91"/>
    </row>
    <row r="61" spans="1:13" ht="21.95" customHeight="1">
      <c r="A61" s="84"/>
      <c r="B61" s="90"/>
      <c r="C61" s="85"/>
      <c r="D61" s="85"/>
      <c r="E61" s="85"/>
      <c r="F61" s="85"/>
      <c r="G61" s="85"/>
      <c r="H61" s="84"/>
      <c r="I61" s="85"/>
      <c r="J61" s="88"/>
      <c r="K61" s="89"/>
      <c r="L61" s="78"/>
      <c r="M61" s="91"/>
    </row>
    <row r="62" spans="1:13" ht="21.95" customHeight="1">
      <c r="A62" s="84"/>
      <c r="B62" s="90"/>
      <c r="C62" s="85"/>
      <c r="D62" s="85"/>
      <c r="E62" s="85"/>
      <c r="F62" s="85"/>
      <c r="G62" s="85"/>
      <c r="H62" s="84"/>
      <c r="I62" s="85"/>
      <c r="J62" s="88"/>
      <c r="K62" s="89"/>
      <c r="L62" s="78"/>
      <c r="M62" s="91"/>
    </row>
    <row r="63" spans="1:13" ht="21.95" customHeight="1">
      <c r="A63" s="84"/>
      <c r="B63" s="90"/>
      <c r="C63" s="85"/>
      <c r="D63" s="85"/>
      <c r="E63" s="85"/>
      <c r="F63" s="85"/>
      <c r="G63" s="85"/>
      <c r="H63" s="84"/>
      <c r="I63" s="85"/>
      <c r="J63" s="88"/>
      <c r="K63" s="89"/>
      <c r="L63" s="78"/>
      <c r="M63" s="91"/>
    </row>
    <row r="64" spans="1:13" ht="21.95" customHeight="1">
      <c r="A64" s="84"/>
      <c r="B64" s="90"/>
      <c r="C64" s="85"/>
      <c r="D64" s="85"/>
      <c r="E64" s="85"/>
      <c r="F64" s="85"/>
      <c r="G64" s="85"/>
      <c r="H64" s="84"/>
      <c r="I64" s="85"/>
      <c r="J64" s="88"/>
      <c r="K64" s="89"/>
      <c r="L64" s="78"/>
      <c r="M64" s="91"/>
    </row>
    <row r="65" spans="1:13" ht="21.95" customHeight="1">
      <c r="A65" s="84"/>
      <c r="B65" s="90"/>
      <c r="C65" s="85"/>
      <c r="D65" s="85"/>
      <c r="E65" s="85"/>
      <c r="F65" s="85"/>
      <c r="G65" s="85"/>
      <c r="H65" s="84"/>
      <c r="I65" s="85"/>
      <c r="J65" s="88"/>
      <c r="K65" s="89"/>
      <c r="L65" s="78"/>
      <c r="M65" s="91"/>
    </row>
    <row r="66" spans="1:13" ht="21.95" customHeight="1">
      <c r="A66" s="84"/>
      <c r="B66" s="90"/>
      <c r="C66" s="85"/>
      <c r="D66" s="85"/>
      <c r="E66" s="85"/>
      <c r="F66" s="85"/>
      <c r="G66" s="85"/>
      <c r="H66" s="84"/>
      <c r="I66" s="85"/>
      <c r="J66" s="88"/>
      <c r="K66" s="89"/>
      <c r="L66" s="78"/>
      <c r="M66" s="91"/>
    </row>
    <row r="67" spans="1:13" ht="21.95" customHeight="1">
      <c r="A67" s="84"/>
      <c r="B67" s="90"/>
      <c r="C67" s="85"/>
      <c r="D67" s="85"/>
      <c r="E67" s="85"/>
      <c r="F67" s="85"/>
      <c r="G67" s="85"/>
      <c r="H67" s="84"/>
      <c r="I67" s="85"/>
      <c r="J67" s="88"/>
      <c r="K67" s="89"/>
      <c r="L67" s="78"/>
      <c r="M67" s="91"/>
    </row>
    <row r="68" spans="1:13" ht="21.95" customHeight="1">
      <c r="A68" s="84"/>
      <c r="B68" s="90"/>
      <c r="C68" s="85"/>
      <c r="D68" s="85"/>
      <c r="E68" s="85"/>
      <c r="F68" s="85"/>
      <c r="G68" s="85"/>
      <c r="H68" s="84"/>
      <c r="I68" s="85"/>
      <c r="J68" s="88"/>
      <c r="K68" s="89"/>
      <c r="L68" s="78"/>
      <c r="M68" s="91"/>
    </row>
    <row r="69" spans="1:13" ht="21.95" customHeight="1">
      <c r="A69" s="84"/>
      <c r="B69" s="90"/>
      <c r="C69" s="85"/>
      <c r="D69" s="85"/>
      <c r="E69" s="85"/>
      <c r="F69" s="85"/>
      <c r="G69" s="85"/>
      <c r="H69" s="84"/>
      <c r="I69" s="85"/>
      <c r="J69" s="88"/>
      <c r="K69" s="89"/>
      <c r="L69" s="78"/>
      <c r="M69" s="91"/>
    </row>
    <row r="70" spans="1:13" ht="21.95" customHeight="1">
      <c r="A70" s="84"/>
      <c r="B70" s="90"/>
      <c r="C70" s="85"/>
      <c r="D70" s="85"/>
      <c r="E70" s="85"/>
      <c r="F70" s="85"/>
      <c r="G70" s="85"/>
      <c r="H70" s="84"/>
      <c r="I70" s="85"/>
      <c r="J70" s="88"/>
      <c r="K70" s="89"/>
      <c r="L70" s="78"/>
      <c r="M70" s="91"/>
    </row>
    <row r="71" spans="1:13" ht="21.95" customHeight="1">
      <c r="A71" s="84"/>
      <c r="B71" s="90"/>
      <c r="C71" s="85"/>
      <c r="D71" s="85"/>
      <c r="E71" s="85"/>
      <c r="F71" s="85"/>
      <c r="G71" s="85"/>
      <c r="H71" s="84"/>
      <c r="I71" s="85"/>
      <c r="J71" s="88"/>
      <c r="K71" s="89"/>
      <c r="L71" s="78"/>
      <c r="M71" s="91"/>
    </row>
    <row r="72" spans="1:13" ht="21.95" customHeight="1">
      <c r="A72" s="84"/>
      <c r="B72" s="90"/>
      <c r="C72" s="85"/>
      <c r="D72" s="85"/>
      <c r="E72" s="85"/>
      <c r="F72" s="85"/>
      <c r="G72" s="85"/>
      <c r="H72" s="84"/>
      <c r="I72" s="85"/>
      <c r="J72" s="88"/>
      <c r="K72" s="89"/>
      <c r="L72" s="78"/>
      <c r="M72" s="91"/>
    </row>
    <row r="73" spans="1:13" ht="21.95" customHeight="1">
      <c r="A73" s="84"/>
      <c r="B73" s="90"/>
      <c r="C73" s="85"/>
      <c r="D73" s="85"/>
      <c r="E73" s="85"/>
      <c r="F73" s="85"/>
      <c r="G73" s="85"/>
      <c r="H73" s="84"/>
      <c r="I73" s="85"/>
      <c r="J73" s="88"/>
      <c r="K73" s="89"/>
      <c r="L73" s="78"/>
      <c r="M73" s="91"/>
    </row>
    <row r="74" spans="1:13" ht="21.95" customHeight="1">
      <c r="A74" s="84"/>
      <c r="B74" s="90"/>
      <c r="C74" s="85"/>
      <c r="D74" s="85"/>
      <c r="E74" s="85"/>
      <c r="F74" s="85"/>
      <c r="G74" s="85"/>
      <c r="H74" s="84"/>
      <c r="I74" s="85"/>
      <c r="J74" s="88"/>
      <c r="K74" s="89"/>
      <c r="L74" s="78"/>
      <c r="M74" s="91"/>
    </row>
    <row r="75" spans="1:13" ht="21.95" customHeight="1">
      <c r="A75" s="84"/>
      <c r="B75" s="90"/>
      <c r="C75" s="85"/>
      <c r="D75" s="85"/>
      <c r="E75" s="85"/>
      <c r="F75" s="85"/>
      <c r="G75" s="85"/>
      <c r="H75" s="84"/>
      <c r="I75" s="85"/>
      <c r="J75" s="88"/>
      <c r="K75" s="89"/>
      <c r="L75" s="78"/>
      <c r="M75" s="91"/>
    </row>
    <row r="76" spans="1:13" ht="21.95" customHeight="1">
      <c r="A76" s="84"/>
      <c r="B76" s="90"/>
      <c r="C76" s="85"/>
      <c r="D76" s="85"/>
      <c r="E76" s="85"/>
      <c r="F76" s="85"/>
      <c r="G76" s="85"/>
      <c r="H76" s="84"/>
      <c r="I76" s="85"/>
      <c r="J76" s="88"/>
      <c r="K76" s="89"/>
      <c r="L76" s="78"/>
      <c r="M76" s="91"/>
    </row>
    <row r="77" spans="1:13" ht="21.95" customHeight="1">
      <c r="A77" s="84"/>
      <c r="B77" s="90"/>
      <c r="C77" s="85"/>
      <c r="D77" s="85"/>
      <c r="E77" s="85"/>
      <c r="F77" s="85"/>
      <c r="G77" s="85"/>
      <c r="H77" s="84"/>
      <c r="I77" s="85"/>
      <c r="J77" s="88"/>
      <c r="K77" s="89"/>
      <c r="L77" s="78"/>
      <c r="M77" s="91"/>
    </row>
    <row r="78" spans="1:13" ht="21.95" customHeight="1">
      <c r="A78" s="84"/>
      <c r="B78" s="90"/>
      <c r="C78" s="85"/>
      <c r="D78" s="85"/>
      <c r="E78" s="85"/>
      <c r="F78" s="85"/>
      <c r="G78" s="85"/>
      <c r="H78" s="84"/>
      <c r="I78" s="85"/>
      <c r="J78" s="88"/>
      <c r="K78" s="89"/>
      <c r="L78" s="78"/>
      <c r="M78" s="91"/>
    </row>
    <row r="79" spans="1:13" ht="21.95" customHeight="1">
      <c r="A79" s="84"/>
      <c r="B79" s="90"/>
      <c r="C79" s="85"/>
      <c r="D79" s="85"/>
      <c r="E79" s="85"/>
      <c r="F79" s="85"/>
      <c r="G79" s="85"/>
      <c r="H79" s="84"/>
      <c r="I79" s="85"/>
      <c r="J79" s="88"/>
      <c r="K79" s="89"/>
      <c r="L79" s="78"/>
      <c r="M79" s="91"/>
    </row>
    <row r="80" spans="1:13" ht="21.95" customHeight="1">
      <c r="A80" s="84"/>
      <c r="B80" s="90"/>
      <c r="C80" s="85"/>
      <c r="D80" s="85"/>
      <c r="E80" s="85"/>
      <c r="F80" s="85"/>
      <c r="G80" s="85"/>
      <c r="H80" s="84"/>
      <c r="I80" s="85"/>
      <c r="J80" s="88"/>
      <c r="K80" s="89"/>
      <c r="L80" s="78"/>
      <c r="M80" s="91"/>
    </row>
    <row r="81" spans="1:13" ht="21.95" customHeight="1">
      <c r="A81" s="84"/>
      <c r="B81" s="90"/>
      <c r="C81" s="85"/>
      <c r="D81" s="85"/>
      <c r="E81" s="85"/>
      <c r="F81" s="85"/>
      <c r="G81" s="85"/>
      <c r="H81" s="84"/>
      <c r="I81" s="85"/>
      <c r="J81" s="88"/>
      <c r="K81" s="89"/>
      <c r="L81" s="78"/>
      <c r="M81" s="91"/>
    </row>
    <row r="82" spans="1:13" ht="21.95" customHeight="1">
      <c r="A82" s="84"/>
      <c r="B82" s="90"/>
      <c r="C82" s="85"/>
      <c r="D82" s="85"/>
      <c r="E82" s="85"/>
      <c r="F82" s="85"/>
      <c r="G82" s="85"/>
      <c r="H82" s="84"/>
      <c r="I82" s="85"/>
      <c r="J82" s="88"/>
      <c r="K82" s="89"/>
      <c r="L82" s="78"/>
      <c r="M82" s="91"/>
    </row>
    <row r="83" spans="1:13" ht="21.95" customHeight="1">
      <c r="A83" s="84"/>
      <c r="B83" s="90"/>
      <c r="C83" s="85"/>
      <c r="D83" s="85"/>
      <c r="E83" s="85"/>
      <c r="F83" s="85"/>
      <c r="G83" s="85"/>
      <c r="H83" s="84"/>
      <c r="I83" s="85"/>
      <c r="J83" s="88"/>
      <c r="K83" s="89"/>
      <c r="L83" s="78"/>
      <c r="M83" s="91"/>
    </row>
    <row r="84" spans="1:13" ht="21.95" customHeight="1">
      <c r="A84" s="84"/>
      <c r="B84" s="90"/>
      <c r="C84" s="85"/>
      <c r="D84" s="85"/>
      <c r="E84" s="85"/>
      <c r="F84" s="85"/>
      <c r="G84" s="85"/>
      <c r="H84" s="84"/>
      <c r="I84" s="85"/>
      <c r="J84" s="88"/>
      <c r="K84" s="89"/>
      <c r="L84" s="78"/>
      <c r="M84" s="91"/>
    </row>
    <row r="85" spans="1:13" ht="21.95" customHeight="1">
      <c r="A85" s="84"/>
      <c r="B85" s="90"/>
      <c r="C85" s="85"/>
      <c r="D85" s="85"/>
      <c r="E85" s="85"/>
      <c r="F85" s="85"/>
      <c r="G85" s="85"/>
      <c r="H85" s="84"/>
      <c r="I85" s="85"/>
      <c r="J85" s="88"/>
      <c r="K85" s="89"/>
      <c r="L85" s="78"/>
      <c r="M85" s="91"/>
    </row>
    <row r="86" spans="1:13" ht="21.95" customHeight="1">
      <c r="A86" s="84"/>
      <c r="B86" s="90"/>
      <c r="C86" s="85"/>
      <c r="D86" s="85"/>
      <c r="E86" s="85"/>
      <c r="F86" s="85"/>
      <c r="G86" s="85"/>
      <c r="H86" s="84"/>
      <c r="I86" s="85"/>
      <c r="J86" s="88"/>
      <c r="K86" s="89"/>
      <c r="L86" s="78"/>
      <c r="M86" s="91"/>
    </row>
    <row r="87" spans="1:13" ht="21.95" customHeight="1">
      <c r="A87" s="84"/>
      <c r="B87" s="90"/>
      <c r="C87" s="85"/>
      <c r="D87" s="85"/>
      <c r="E87" s="85"/>
      <c r="F87" s="85"/>
      <c r="G87" s="85"/>
      <c r="H87" s="84"/>
      <c r="I87" s="85"/>
      <c r="J87" s="88"/>
      <c r="K87" s="89"/>
      <c r="L87" s="78"/>
      <c r="M87" s="91"/>
    </row>
    <row r="88" spans="1:13" ht="21.95" customHeight="1">
      <c r="A88" s="84"/>
      <c r="B88" s="90"/>
      <c r="C88" s="85"/>
      <c r="D88" s="85"/>
      <c r="E88" s="85"/>
      <c r="F88" s="85"/>
      <c r="G88" s="85"/>
      <c r="H88" s="84"/>
      <c r="I88" s="85"/>
      <c r="J88" s="88"/>
      <c r="K88" s="89"/>
      <c r="L88" s="78"/>
      <c r="M88" s="91"/>
    </row>
    <row r="89" spans="1:13" ht="21.95" customHeight="1">
      <c r="A89" s="84"/>
      <c r="B89" s="90"/>
      <c r="C89" s="85"/>
      <c r="D89" s="85"/>
      <c r="E89" s="85"/>
      <c r="F89" s="85"/>
      <c r="G89" s="85"/>
      <c r="H89" s="84"/>
      <c r="I89" s="85"/>
      <c r="J89" s="88"/>
      <c r="K89" s="89"/>
      <c r="L89" s="78"/>
      <c r="M89" s="91"/>
    </row>
    <row r="90" spans="1:13" ht="21.95" customHeight="1">
      <c r="A90" s="84"/>
      <c r="B90" s="90"/>
      <c r="C90" s="85"/>
      <c r="D90" s="85"/>
      <c r="E90" s="85"/>
      <c r="F90" s="85"/>
      <c r="G90" s="85"/>
      <c r="H90" s="84"/>
      <c r="I90" s="85"/>
      <c r="J90" s="88"/>
      <c r="K90" s="89"/>
      <c r="L90" s="78"/>
      <c r="M90" s="91"/>
    </row>
    <row r="91" spans="1:13" ht="21.95" customHeight="1">
      <c r="A91" s="84"/>
      <c r="B91" s="90"/>
      <c r="C91" s="85"/>
      <c r="D91" s="85"/>
      <c r="E91" s="85"/>
      <c r="F91" s="85"/>
      <c r="G91" s="85"/>
      <c r="H91" s="84"/>
      <c r="I91" s="85"/>
      <c r="J91" s="88"/>
      <c r="K91" s="89"/>
      <c r="L91" s="78"/>
      <c r="M91" s="91"/>
    </row>
    <row r="92" spans="1:13" ht="21.95" customHeight="1">
      <c r="A92" s="84"/>
      <c r="B92" s="90"/>
      <c r="C92" s="85"/>
      <c r="D92" s="85"/>
      <c r="E92" s="85"/>
      <c r="F92" s="85"/>
      <c r="G92" s="85"/>
      <c r="H92" s="84"/>
      <c r="I92" s="85"/>
      <c r="J92" s="88"/>
      <c r="K92" s="89"/>
      <c r="L92" s="78"/>
      <c r="M92" s="91"/>
    </row>
    <row r="93" spans="1:13" ht="21.95" customHeight="1">
      <c r="A93" s="84"/>
      <c r="B93" s="90"/>
      <c r="C93" s="85"/>
      <c r="D93" s="85"/>
      <c r="E93" s="85"/>
      <c r="F93" s="85"/>
      <c r="G93" s="85"/>
      <c r="H93" s="84"/>
      <c r="I93" s="85"/>
      <c r="J93" s="88"/>
      <c r="K93" s="89"/>
      <c r="L93" s="78"/>
      <c r="M93" s="91"/>
    </row>
    <row r="94" spans="1:13" ht="21.95" customHeight="1">
      <c r="A94" s="84"/>
      <c r="B94" s="90"/>
      <c r="C94" s="85"/>
      <c r="D94" s="85"/>
      <c r="E94" s="85"/>
      <c r="F94" s="85"/>
      <c r="G94" s="85"/>
      <c r="H94" s="84"/>
      <c r="I94" s="85"/>
      <c r="J94" s="88"/>
      <c r="K94" s="89"/>
      <c r="L94" s="78"/>
      <c r="M94" s="91"/>
    </row>
    <row r="95" spans="1:13" ht="21.95" customHeight="1">
      <c r="A95" s="84"/>
      <c r="B95" s="90"/>
      <c r="C95" s="85"/>
      <c r="D95" s="85"/>
      <c r="E95" s="85"/>
      <c r="F95" s="85"/>
      <c r="G95" s="85"/>
      <c r="H95" s="84"/>
      <c r="I95" s="85"/>
      <c r="J95" s="88"/>
      <c r="K95" s="89"/>
      <c r="L95" s="78"/>
      <c r="M95" s="91"/>
    </row>
    <row r="96" spans="1:13" ht="21.95" customHeight="1">
      <c r="A96" s="84"/>
      <c r="B96" s="90"/>
      <c r="C96" s="85"/>
      <c r="D96" s="85"/>
      <c r="E96" s="85"/>
      <c r="F96" s="85"/>
      <c r="G96" s="85"/>
      <c r="H96" s="84"/>
      <c r="I96" s="85"/>
      <c r="J96" s="88"/>
      <c r="K96" s="89"/>
      <c r="L96" s="78"/>
      <c r="M96" s="91"/>
    </row>
    <row r="97" spans="1:16" ht="21.95" customHeight="1">
      <c r="A97" s="84"/>
      <c r="B97" s="90"/>
      <c r="C97" s="85"/>
      <c r="D97" s="85"/>
      <c r="E97" s="85"/>
      <c r="F97" s="85"/>
      <c r="G97" s="85"/>
      <c r="H97" s="84"/>
      <c r="I97" s="85"/>
      <c r="J97" s="88"/>
      <c r="K97" s="89"/>
      <c r="L97" s="78"/>
      <c r="M97" s="91"/>
      <c r="N97" s="10"/>
      <c r="O97" s="10"/>
      <c r="P97" s="53"/>
    </row>
    <row r="98" spans="1:16" ht="21.95" customHeight="1">
      <c r="A98" s="84"/>
      <c r="B98" s="90"/>
      <c r="C98" s="85"/>
      <c r="D98" s="85"/>
      <c r="E98" s="85"/>
      <c r="F98" s="85"/>
      <c r="G98" s="85"/>
      <c r="H98" s="84"/>
      <c r="I98" s="85"/>
      <c r="J98" s="88"/>
      <c r="K98" s="89"/>
      <c r="L98" s="78"/>
      <c r="M98" s="91"/>
      <c r="N98" s="10"/>
      <c r="O98" s="10"/>
      <c r="P98" s="53"/>
    </row>
    <row r="99" spans="1:16" ht="21.95" customHeight="1">
      <c r="A99" s="84"/>
      <c r="B99" s="90"/>
      <c r="C99" s="85"/>
      <c r="D99" s="85"/>
      <c r="E99" s="85"/>
      <c r="F99" s="85"/>
      <c r="G99" s="85"/>
      <c r="H99" s="84"/>
      <c r="I99" s="85"/>
      <c r="J99" s="88"/>
      <c r="K99" s="89"/>
      <c r="L99" s="78"/>
      <c r="M99" s="91"/>
      <c r="N99" s="10"/>
      <c r="O99" s="10"/>
      <c r="P99" s="53"/>
    </row>
    <row r="100" spans="1:16" ht="21.95" customHeight="1">
      <c r="A100" s="84"/>
      <c r="B100" s="90"/>
      <c r="C100" s="85"/>
      <c r="D100" s="85"/>
      <c r="E100" s="85"/>
      <c r="F100" s="85"/>
      <c r="G100" s="85"/>
      <c r="H100" s="84"/>
      <c r="I100" s="85"/>
      <c r="J100" s="88"/>
      <c r="K100" s="89"/>
      <c r="L100" s="78"/>
      <c r="M100" s="91"/>
      <c r="N100" s="10"/>
      <c r="O100" s="10"/>
      <c r="P100" s="53"/>
    </row>
    <row r="101" spans="1:16" ht="21.95" customHeight="1">
      <c r="A101" s="84"/>
      <c r="B101" s="90"/>
      <c r="C101" s="85"/>
      <c r="D101" s="85"/>
      <c r="E101" s="85"/>
      <c r="F101" s="85"/>
      <c r="G101" s="85"/>
      <c r="H101" s="84"/>
      <c r="I101" s="85"/>
      <c r="J101" s="88"/>
      <c r="K101" s="89"/>
      <c r="L101" s="78"/>
      <c r="M101" s="91"/>
      <c r="N101" s="10"/>
      <c r="O101" s="10"/>
      <c r="P101" s="53"/>
    </row>
    <row r="102" spans="1:16" ht="21.95" customHeight="1">
      <c r="A102" s="84"/>
      <c r="B102" s="90"/>
      <c r="C102" s="85"/>
      <c r="D102" s="85"/>
      <c r="E102" s="85"/>
      <c r="F102" s="85"/>
      <c r="G102" s="85"/>
      <c r="H102" s="84"/>
      <c r="I102" s="85"/>
      <c r="J102" s="88"/>
      <c r="K102" s="89"/>
      <c r="L102" s="78"/>
      <c r="M102" s="91"/>
      <c r="N102" s="10"/>
      <c r="O102" s="10"/>
      <c r="P102" s="53"/>
    </row>
    <row r="103" spans="1:16" ht="21.95" customHeight="1">
      <c r="A103" s="84"/>
      <c r="B103" s="90"/>
      <c r="C103" s="85"/>
      <c r="D103" s="85"/>
      <c r="E103" s="85"/>
      <c r="F103" s="85"/>
      <c r="G103" s="85"/>
      <c r="H103" s="84"/>
      <c r="I103" s="85"/>
      <c r="J103" s="88"/>
      <c r="K103" s="89"/>
      <c r="L103" s="78"/>
      <c r="M103" s="91"/>
      <c r="N103" s="10"/>
      <c r="O103" s="10"/>
      <c r="P103" s="53"/>
    </row>
    <row r="104" spans="1:16" ht="21.95" customHeight="1">
      <c r="A104" s="84"/>
      <c r="B104" s="90"/>
      <c r="C104" s="85"/>
      <c r="D104" s="85"/>
      <c r="E104" s="85"/>
      <c r="F104" s="85"/>
      <c r="G104" s="85"/>
      <c r="H104" s="84"/>
      <c r="I104" s="85"/>
      <c r="J104" s="88"/>
      <c r="K104" s="89"/>
      <c r="L104" s="78"/>
      <c r="M104" s="91"/>
    </row>
    <row r="105" spans="1:16" ht="21.95" customHeight="1">
      <c r="A105" s="84"/>
      <c r="B105" s="90"/>
      <c r="C105" s="85"/>
      <c r="D105" s="85"/>
      <c r="E105" s="85"/>
      <c r="F105" s="85"/>
      <c r="G105" s="85"/>
      <c r="H105" s="84"/>
      <c r="I105" s="85"/>
      <c r="J105" s="88"/>
      <c r="K105" s="89"/>
      <c r="L105" s="78"/>
      <c r="M105" s="91"/>
    </row>
    <row r="106" spans="1:16" ht="21.95" customHeight="1">
      <c r="A106" s="84"/>
      <c r="B106" s="90"/>
      <c r="C106" s="85"/>
      <c r="D106" s="85"/>
      <c r="E106" s="85"/>
      <c r="F106" s="85"/>
      <c r="G106" s="85"/>
      <c r="H106" s="84"/>
      <c r="I106" s="85"/>
      <c r="J106" s="88"/>
      <c r="K106" s="89"/>
      <c r="L106" s="84"/>
      <c r="M106" s="91"/>
    </row>
  </sheetData>
  <sheetProtection selectLockedCells="1"/>
  <protectedRanges>
    <protectedRange password="CE28" sqref="H4:I4 H2 B2" name="ช่วง1_2"/>
    <protectedRange password="CE28" sqref="B7:B17 B22:B25" name="ช่วง1"/>
  </protectedRanges>
  <mergeCells count="5">
    <mergeCell ref="C2:D2"/>
    <mergeCell ref="E2:M2"/>
    <mergeCell ref="B5:C5"/>
    <mergeCell ref="J4:K4"/>
    <mergeCell ref="B4:C4"/>
  </mergeCells>
  <phoneticPr fontId="11" type="noConversion"/>
  <dataValidations count="11">
    <dataValidation type="list" allowBlank="1" showInputMessage="1" showErrorMessage="1" sqref="D1001:D1499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0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7:J1000">
      <formula1>0</formula1>
      <formula2>500</formula2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7:K1000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0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0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0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6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">
      <formula1>2562</formula1>
      <formula2>2600</formula2>
    </dataValidation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R25"/>
  <sheetViews>
    <sheetView showGridLines="0" zoomScale="120" zoomScaleNormal="120" zoomScaleSheetLayoutView="90" zoomScalePageLayoutView="120" workbookViewId="0">
      <selection activeCell="T6" sqref="T6"/>
    </sheetView>
  </sheetViews>
  <sheetFormatPr defaultColWidth="9" defaultRowHeight="18.75"/>
  <cols>
    <col min="1" max="1" width="3.125" style="22" customWidth="1"/>
    <col min="2" max="2" width="19.125" style="22" customWidth="1"/>
    <col min="3" max="3" width="10.375" style="22" customWidth="1"/>
    <col min="4" max="4" width="8.25" style="22" customWidth="1"/>
    <col min="5" max="5" width="28.375" style="22" customWidth="1"/>
    <col min="6" max="6" width="8.75" style="22" customWidth="1"/>
    <col min="7" max="7" width="1.37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>
      <c r="A1" s="184" t="s">
        <v>73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00"/>
      <c r="O1" s="24"/>
      <c r="P1" s="11"/>
      <c r="Q1" s="12"/>
    </row>
    <row r="2" spans="1:17" s="13" customFormat="1" ht="24.75" customHeight="1">
      <c r="A2" s="7"/>
      <c r="B2" s="5"/>
      <c r="C2" s="32" t="s">
        <v>7</v>
      </c>
      <c r="D2" s="191" t="str">
        <f>เก็บข้อมูลHRD!C2</f>
        <v>สำนักกฎหมาย</v>
      </c>
      <c r="E2" s="191"/>
      <c r="F2" s="191"/>
      <c r="G2" s="191"/>
      <c r="H2" s="191"/>
      <c r="I2" s="191"/>
      <c r="J2" s="192" t="s">
        <v>76</v>
      </c>
      <c r="K2" s="192"/>
      <c r="L2" s="191" t="str">
        <f>เก็บข้อมูลHRD!J4</f>
        <v>เทพชนก ยิ้มละมุล</v>
      </c>
      <c r="M2" s="191"/>
      <c r="N2" s="101"/>
      <c r="O2" s="23"/>
    </row>
    <row r="3" spans="1:17" s="13" customFormat="1" ht="4.5" customHeight="1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>
      <c r="A4" s="8"/>
      <c r="B4" s="186" t="s">
        <v>46</v>
      </c>
      <c r="C4" s="187"/>
      <c r="D4" s="130">
        <f>เก็บข้อมูลHRD!D4</f>
        <v>17</v>
      </c>
      <c r="E4" s="33" t="s">
        <v>53</v>
      </c>
      <c r="F4" s="130">
        <f>เก็บข้อมูลHRD!F4</f>
        <v>6</v>
      </c>
      <c r="G4" s="34"/>
      <c r="H4" s="35" t="s">
        <v>47</v>
      </c>
      <c r="I4" s="188">
        <f>เก็บข้อมูลHRD!H4</f>
        <v>2563</v>
      </c>
      <c r="J4" s="189"/>
      <c r="K4" s="190" t="s">
        <v>45</v>
      </c>
      <c r="L4" s="190"/>
      <c r="M4" s="36">
        <f>เก็บข้อมูลHRD!L4:M4</f>
        <v>43909</v>
      </c>
      <c r="N4" s="102"/>
      <c r="O4" s="25"/>
      <c r="P4" s="20"/>
    </row>
    <row r="5" spans="1:17" s="28" customFormat="1" ht="5.25" customHeight="1">
      <c r="A5" s="9"/>
      <c r="B5" s="183"/>
      <c r="C5" s="183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>
      <c r="A6" s="162" t="s">
        <v>13</v>
      </c>
      <c r="B6" s="159" t="s">
        <v>34</v>
      </c>
      <c r="C6" s="160"/>
      <c r="D6" s="160"/>
      <c r="E6" s="160"/>
      <c r="F6" s="161"/>
      <c r="G6" s="37"/>
      <c r="H6" s="195" t="s">
        <v>32</v>
      </c>
      <c r="I6" s="195"/>
      <c r="J6" s="195"/>
      <c r="K6" s="194" t="s">
        <v>33</v>
      </c>
      <c r="L6" s="194"/>
      <c r="M6" s="194"/>
      <c r="N6" s="103"/>
      <c r="O6" s="21"/>
      <c r="P6" s="27"/>
      <c r="Q6" s="27"/>
    </row>
    <row r="7" spans="1:17" ht="24.95" customHeight="1">
      <c r="A7" s="163"/>
      <c r="B7" s="177" t="s">
        <v>51</v>
      </c>
      <c r="C7" s="178"/>
      <c r="D7" s="179"/>
      <c r="E7" s="175" t="s">
        <v>68</v>
      </c>
      <c r="F7" s="175"/>
      <c r="G7" s="40"/>
      <c r="H7" s="180" t="s">
        <v>15</v>
      </c>
      <c r="I7" s="180"/>
      <c r="J7" s="41">
        <f>COUNTIF(เก็บข้อมูลHRD!F7:F2006,"ความรู้/ทักษะเฉพาะทางในสายงาน")</f>
        <v>0</v>
      </c>
      <c r="K7" s="182" t="s">
        <v>48</v>
      </c>
      <c r="L7" s="182"/>
      <c r="M7" s="42">
        <f>COUNTIF(เก็บข้อมูลHRD!G7:G2006,"อบรมกับหน่วยงานนอกกรมฯ")</f>
        <v>4</v>
      </c>
      <c r="N7" s="105"/>
    </row>
    <row r="8" spans="1:17" ht="24.95" customHeight="1">
      <c r="A8" s="163"/>
      <c r="B8" s="174" t="s">
        <v>8</v>
      </c>
      <c r="C8" s="174"/>
      <c r="D8" s="38">
        <f t="array" ref="D8">COUNTIFS(เก็บข้อมูลHRD!D7:D2006,"ข้าราชการ",เก็บข้อมูลHRD!M7:M2006,"1")</f>
        <v>14</v>
      </c>
      <c r="E8" s="39" t="s">
        <v>10</v>
      </c>
      <c r="F8" s="38">
        <f t="array" ref="F8">COUNTIFS(เก็บข้อมูลHRD!D7:D2006,"พนักงานราชการ",เก็บข้อมูลHRD!M7:M2006,"1")</f>
        <v>6</v>
      </c>
      <c r="G8" s="40"/>
      <c r="H8" s="180" t="s">
        <v>16</v>
      </c>
      <c r="I8" s="180"/>
      <c r="J8" s="41">
        <f>COUNTIF(เก็บข้อมูลHRD!F7:F2006,"ภาษา")</f>
        <v>0</v>
      </c>
      <c r="K8" s="181" t="s">
        <v>40</v>
      </c>
      <c r="L8" s="181"/>
      <c r="M8" s="42">
        <f>COUNTIF(เก็บข้อมูลHRD!G7:G2006,"อบรมกับหน่วยงานในกรมฯ")</f>
        <v>0</v>
      </c>
      <c r="N8" s="105"/>
      <c r="P8" s="29"/>
    </row>
    <row r="9" spans="1:17" ht="24.95" customHeight="1">
      <c r="A9" s="163"/>
      <c r="B9" s="174" t="s">
        <v>9</v>
      </c>
      <c r="C9" s="174"/>
      <c r="D9" s="43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14</v>
      </c>
      <c r="E9" s="39" t="s">
        <v>11</v>
      </c>
      <c r="F9" s="38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6</v>
      </c>
      <c r="G9" s="45"/>
      <c r="H9" s="180" t="s">
        <v>17</v>
      </c>
      <c r="I9" s="180"/>
      <c r="J9" s="41">
        <f>COUNTIF(เก็บข้อมูลHRD!F7:F2006,"ภาวะผู้นำ/คุณธรรม/จริยธรรม")</f>
        <v>0</v>
      </c>
      <c r="K9" s="182" t="s">
        <v>49</v>
      </c>
      <c r="L9" s="182"/>
      <c r="M9" s="42">
        <f>COUNTIF(เก็บข้อมูลHRD!G7:G2006,"e-Learning")</f>
        <v>0</v>
      </c>
      <c r="N9" s="105"/>
    </row>
    <row r="10" spans="1:17" ht="24.95" customHeight="1">
      <c r="A10" s="164"/>
      <c r="B10" s="174" t="s">
        <v>77</v>
      </c>
      <c r="C10" s="174"/>
      <c r="D10" s="44">
        <f t="array" ref="D10">D9/D4*100</f>
        <v>82.35294117647058</v>
      </c>
      <c r="E10" s="39" t="s">
        <v>78</v>
      </c>
      <c r="F10" s="44">
        <f t="array" ref="F10">F9/F4*100</f>
        <v>100</v>
      </c>
      <c r="G10" s="46"/>
      <c r="H10" s="180" t="s">
        <v>18</v>
      </c>
      <c r="I10" s="180"/>
      <c r="J10" s="41">
        <f t="array" ref="J10">COUNTIF(เก็บข้อมูลHRD!F7:F1006,"จิตอาสา/บริการ")</f>
        <v>0</v>
      </c>
      <c r="K10" s="182" t="s">
        <v>23</v>
      </c>
      <c r="L10" s="182"/>
      <c r="M10" s="42">
        <f>COUNTIF(เก็บข้อมูลHRD!G7:G2006,"ชุมชนนักปฏิบัติ(CoP)")</f>
        <v>16</v>
      </c>
      <c r="N10" s="105"/>
    </row>
    <row r="11" spans="1:17" ht="24.95" customHeight="1">
      <c r="A11" s="171" t="s">
        <v>14</v>
      </c>
      <c r="B11" s="168" t="s">
        <v>35</v>
      </c>
      <c r="C11" s="169"/>
      <c r="D11" s="169"/>
      <c r="E11" s="169"/>
      <c r="F11" s="170"/>
      <c r="G11" s="40"/>
      <c r="H11" s="180" t="s">
        <v>19</v>
      </c>
      <c r="I11" s="180"/>
      <c r="J11" s="41">
        <f>COUNTIF(เก็บข้อมูลHRD!F7:F2006,"ความรับผิดชอบ/ซื่อสัตย์สุจริต")</f>
        <v>0</v>
      </c>
      <c r="K11" s="182" t="s">
        <v>26</v>
      </c>
      <c r="L11" s="182"/>
      <c r="M11" s="42">
        <f>COUNTIF(เก็บข้อมูลHRD!G7:G2006,"สอนงาน")</f>
        <v>0</v>
      </c>
      <c r="N11" s="105"/>
    </row>
    <row r="12" spans="1:17" ht="24.95" customHeight="1">
      <c r="A12" s="172"/>
      <c r="B12" s="165" t="s">
        <v>51</v>
      </c>
      <c r="C12" s="166"/>
      <c r="D12" s="167"/>
      <c r="E12" s="176" t="s">
        <v>68</v>
      </c>
      <c r="F12" s="176"/>
      <c r="G12" s="40"/>
      <c r="H12" s="180" t="s">
        <v>20</v>
      </c>
      <c r="I12" s="180"/>
      <c r="J12" s="41">
        <f>COUNTIF(เก็บข้อมูลHRD!F7:F2006,"ทำงานเป็นทีม")</f>
        <v>0</v>
      </c>
      <c r="K12" s="182" t="s">
        <v>27</v>
      </c>
      <c r="L12" s="182"/>
      <c r="M12" s="42">
        <f>COUNTIF(เก็บข้อมูลHRD!G7:G2006,"มอบหมายงาน")</f>
        <v>0</v>
      </c>
      <c r="N12" s="105"/>
    </row>
    <row r="13" spans="1:17" ht="24.95" customHeight="1">
      <c r="A13" s="172"/>
      <c r="B13" s="154" t="s">
        <v>8</v>
      </c>
      <c r="C13" s="154"/>
      <c r="D13" s="38">
        <f t="array" ref="D13">COUNTIFS(เก็บข้อมูลHRD!D7:D2006,"ข้าราชการ",เก็บข้อมูลHRD!M7:M2006,"2")</f>
        <v>0</v>
      </c>
      <c r="E13" s="39" t="s">
        <v>10</v>
      </c>
      <c r="F13" s="38">
        <f t="array" ref="F13">COUNTIFS(เก็บข้อมูลHRD!D7:D2006,"พนักงานราชการ",เก็บข้อมูลHRD!M7:M2006,"2")</f>
        <v>0</v>
      </c>
      <c r="G13" s="45"/>
      <c r="H13" s="180" t="s">
        <v>24</v>
      </c>
      <c r="I13" s="180"/>
      <c r="J13" s="41">
        <f>COUNTIF(เก็บข้อมูลHRD!F7:F2006,"คิดค้น/ใช้นวัตกรรมใหม่ๆ")</f>
        <v>0</v>
      </c>
      <c r="K13" s="182" t="s">
        <v>28</v>
      </c>
      <c r="L13" s="182"/>
      <c r="M13" s="42">
        <f>COUNTIF(เก็บข้อมูลHRD!G7:G2006,"ดูงานนอกสถานที่")</f>
        <v>0</v>
      </c>
      <c r="N13" s="105"/>
      <c r="Q13" s="22" t="s">
        <v>57</v>
      </c>
    </row>
    <row r="14" spans="1:17" ht="24.95" customHeight="1">
      <c r="A14" s="172"/>
      <c r="B14" s="154" t="s">
        <v>9</v>
      </c>
      <c r="C14" s="154"/>
      <c r="D14" s="38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0</v>
      </c>
      <c r="E14" s="39" t="s">
        <v>11</v>
      </c>
      <c r="F14" s="38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0</v>
      </c>
      <c r="G14" s="46"/>
      <c r="H14" s="180" t="s">
        <v>25</v>
      </c>
      <c r="I14" s="180"/>
      <c r="J14" s="41">
        <f>COUNTIF(เก็บข้อมูลHRD!F7:F2006,"กฎหมาย/กฎระเบียบฯ")</f>
        <v>20</v>
      </c>
      <c r="K14" s="182" t="s">
        <v>29</v>
      </c>
      <c r="L14" s="182"/>
      <c r="M14" s="42">
        <f>COUNTIF(เก็บข้อมูลHRD!G7:G2006,"หมุนเวียนงาน")</f>
        <v>0</v>
      </c>
      <c r="N14" s="105"/>
    </row>
    <row r="15" spans="1:17" ht="24.95" customHeight="1">
      <c r="A15" s="173"/>
      <c r="B15" s="154" t="s">
        <v>77</v>
      </c>
      <c r="C15" s="154"/>
      <c r="D15" s="44">
        <f>D14/D4*100</f>
        <v>0</v>
      </c>
      <c r="E15" s="39" t="s">
        <v>78</v>
      </c>
      <c r="F15" s="44">
        <f>F14/F4*100</f>
        <v>0</v>
      </c>
      <c r="G15" s="40"/>
      <c r="H15" s="180" t="s">
        <v>21</v>
      </c>
      <c r="I15" s="180"/>
      <c r="J15" s="41">
        <f>COUNTIF(เก็บข้อมูลHRD!F7:F2006,"การใช้เทคโนโลยี")</f>
        <v>0</v>
      </c>
      <c r="K15" s="182" t="s">
        <v>30</v>
      </c>
      <c r="L15" s="182"/>
      <c r="M15" s="42">
        <f>COUNTIF(เก็บข้อมูลHRD!G7:G2006,"เรียนรู้ด้วยตนเอง")</f>
        <v>0</v>
      </c>
      <c r="N15" s="105"/>
    </row>
    <row r="16" spans="1:17" ht="24.95" customHeight="1">
      <c r="A16" s="149" t="s">
        <v>12</v>
      </c>
      <c r="B16" s="150" t="s">
        <v>36</v>
      </c>
      <c r="C16" s="150"/>
      <c r="D16" s="150"/>
      <c r="E16" s="150"/>
      <c r="F16" s="151"/>
      <c r="G16" s="40"/>
      <c r="H16" s="180" t="s">
        <v>22</v>
      </c>
      <c r="I16" s="180"/>
      <c r="J16" s="41">
        <f>COUNTIF(เก็บข้อมูลHRD!F7:F2006,"ทักษะการคิด")</f>
        <v>0</v>
      </c>
      <c r="K16" s="182" t="s">
        <v>31</v>
      </c>
      <c r="L16" s="182"/>
      <c r="M16" s="42">
        <f>COUNTIF(เก็บข้อมูลHRD!G7:G2006,"อื่นๆ")</f>
        <v>0</v>
      </c>
      <c r="N16" s="105"/>
    </row>
    <row r="17" spans="1:18" ht="23.25" customHeight="1">
      <c r="A17" s="149"/>
      <c r="B17" s="150" t="s">
        <v>51</v>
      </c>
      <c r="C17" s="150"/>
      <c r="D17" s="151"/>
      <c r="E17" s="152" t="s">
        <v>68</v>
      </c>
      <c r="F17" s="152"/>
      <c r="G17" s="45"/>
      <c r="H17" s="196" t="s">
        <v>52</v>
      </c>
      <c r="I17" s="196"/>
      <c r="J17" s="113">
        <f>SUM(J7:J16)</f>
        <v>20</v>
      </c>
      <c r="K17" s="196" t="s">
        <v>52</v>
      </c>
      <c r="L17" s="196"/>
      <c r="M17" s="114">
        <f>SUM(M7:M16)</f>
        <v>20</v>
      </c>
      <c r="N17" s="105"/>
    </row>
    <row r="18" spans="1:18" ht="24.95" customHeight="1">
      <c r="A18" s="149"/>
      <c r="B18" s="153" t="s">
        <v>8</v>
      </c>
      <c r="C18" s="154"/>
      <c r="D18" s="38">
        <f>COUNTIF(เก็บข้อมูลHRD!D7:D2006,"ข้าราชการ")</f>
        <v>14</v>
      </c>
      <c r="E18" s="39" t="s">
        <v>10</v>
      </c>
      <c r="F18" s="38">
        <f t="array" ref="F18">COUNTIF(เก็บข้อมูลHRD!D7:D2006,"พนักงานราชการ")</f>
        <v>6</v>
      </c>
      <c r="G18" s="46"/>
      <c r="H18" s="146" t="s">
        <v>69</v>
      </c>
      <c r="I18" s="147"/>
      <c r="J18" s="147"/>
      <c r="K18" s="147"/>
      <c r="L18" s="147"/>
      <c r="M18" s="147"/>
      <c r="N18" s="46"/>
    </row>
    <row r="19" spans="1:18" ht="28.5" customHeight="1">
      <c r="A19" s="149"/>
      <c r="B19" s="153" t="s">
        <v>9</v>
      </c>
      <c r="C19" s="154"/>
      <c r="D19" s="38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14</v>
      </c>
      <c r="E19" s="39" t="s">
        <v>11</v>
      </c>
      <c r="F19" s="38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6</v>
      </c>
      <c r="G19" s="45"/>
      <c r="H19" s="148"/>
      <c r="I19" s="148"/>
      <c r="J19" s="148"/>
      <c r="K19" s="148"/>
      <c r="L19" s="148"/>
      <c r="M19" s="148"/>
      <c r="N19" s="104"/>
    </row>
    <row r="20" spans="1:18" ht="24.95" customHeight="1">
      <c r="A20" s="149"/>
      <c r="B20" s="153" t="s">
        <v>77</v>
      </c>
      <c r="C20" s="154"/>
      <c r="D20" s="44">
        <f>D19/D4*100</f>
        <v>82.35294117647058</v>
      </c>
      <c r="E20" s="39" t="s">
        <v>78</v>
      </c>
      <c r="F20" s="44">
        <f>F19/F4*100</f>
        <v>100</v>
      </c>
      <c r="G20" s="46"/>
      <c r="H20" s="148"/>
      <c r="I20" s="148"/>
      <c r="J20" s="148"/>
      <c r="K20" s="148"/>
      <c r="L20" s="148"/>
      <c r="M20" s="148"/>
      <c r="N20" s="51"/>
    </row>
    <row r="21" spans="1:18" ht="25.5" customHeight="1">
      <c r="A21" s="149"/>
      <c r="B21" s="155" t="s">
        <v>39</v>
      </c>
      <c r="C21" s="155"/>
      <c r="D21" s="155"/>
      <c r="E21" s="155"/>
      <c r="F21" s="156"/>
      <c r="G21" s="131"/>
      <c r="H21" s="148"/>
      <c r="I21" s="148"/>
      <c r="J21" s="148"/>
      <c r="K21" s="148"/>
      <c r="L21" s="148"/>
      <c r="M21" s="148"/>
      <c r="N21" s="51"/>
      <c r="R21" s="22" t="s">
        <v>57</v>
      </c>
    </row>
    <row r="22" spans="1:18" ht="24" customHeight="1">
      <c r="A22" s="149"/>
      <c r="B22" s="157" t="s">
        <v>38</v>
      </c>
      <c r="C22" s="158"/>
      <c r="D22" s="47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20</v>
      </c>
      <c r="E22" s="39" t="s">
        <v>37</v>
      </c>
      <c r="F22" s="44">
        <f t="array" ref="F22">(D22/SUMPRODUCT((เก็บข้อมูลHRD!B7:B2006&lt;&gt;"")/COUNTIF(เก็บข้อมูลHRD!B7:B2006,เก็บข้อมูลHRD!B7:B2006&amp;"")))*100</f>
        <v>100</v>
      </c>
      <c r="G22" s="132"/>
      <c r="H22" s="148"/>
      <c r="I22" s="148"/>
      <c r="J22" s="148"/>
      <c r="K22" s="148"/>
      <c r="L22" s="148"/>
      <c r="M22" s="148"/>
      <c r="N22" s="51"/>
    </row>
    <row r="23" spans="1:18" ht="21">
      <c r="A23" s="149"/>
      <c r="B23" s="155" t="s">
        <v>41</v>
      </c>
      <c r="C23" s="155"/>
      <c r="D23" s="155"/>
      <c r="E23" s="155"/>
      <c r="F23" s="156"/>
      <c r="G23" s="132"/>
      <c r="H23" s="148"/>
      <c r="I23" s="148"/>
      <c r="J23" s="148"/>
      <c r="K23" s="148"/>
      <c r="L23" s="148"/>
      <c r="M23" s="148"/>
      <c r="N23" s="132"/>
    </row>
    <row r="24" spans="1:18" ht="21.75" customHeight="1">
      <c r="A24" s="149"/>
      <c r="B24" s="157" t="s">
        <v>42</v>
      </c>
      <c r="C24" s="158"/>
      <c r="D24" s="48">
        <f t="array" ref="D24">SUM(เก็บข้อมูลHRD!K7:K2006)</f>
        <v>0</v>
      </c>
      <c r="E24" s="49" t="s">
        <v>58</v>
      </c>
      <c r="F24" s="50" t="e">
        <f t="array" ref="F24">AVERAGEIF(เก็บข้อมูลHRD!K7:K2006,"&lt;&gt;0")</f>
        <v>#DIV/0!</v>
      </c>
      <c r="G24" s="132"/>
      <c r="H24" s="145" t="s">
        <v>61</v>
      </c>
      <c r="I24" s="145"/>
      <c r="J24" s="145"/>
      <c r="K24" s="145"/>
      <c r="L24" s="145"/>
      <c r="M24" s="132"/>
      <c r="N24" s="132"/>
    </row>
    <row r="25" spans="1:18">
      <c r="B25" s="193"/>
      <c r="C25" s="193"/>
      <c r="D25" s="193"/>
      <c r="E25" s="193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60">
    <mergeCell ref="B25:E25"/>
    <mergeCell ref="K6:M6"/>
    <mergeCell ref="H6:J6"/>
    <mergeCell ref="K12:L12"/>
    <mergeCell ref="H17:I17"/>
    <mergeCell ref="K17:L17"/>
    <mergeCell ref="B15:C15"/>
    <mergeCell ref="H13:I13"/>
    <mergeCell ref="K13:L13"/>
    <mergeCell ref="H14:I14"/>
    <mergeCell ref="K14:L14"/>
    <mergeCell ref="H15:I15"/>
    <mergeCell ref="K15:L15"/>
    <mergeCell ref="B19:C19"/>
    <mergeCell ref="H7:I7"/>
    <mergeCell ref="K7:L7"/>
    <mergeCell ref="B5:C5"/>
    <mergeCell ref="A1:M1"/>
    <mergeCell ref="B4:C4"/>
    <mergeCell ref="I4:J4"/>
    <mergeCell ref="K4:L4"/>
    <mergeCell ref="D2:I2"/>
    <mergeCell ref="J2:K2"/>
    <mergeCell ref="L2:M2"/>
    <mergeCell ref="H8:I8"/>
    <mergeCell ref="K8:L8"/>
    <mergeCell ref="H9:I9"/>
    <mergeCell ref="B23:F23"/>
    <mergeCell ref="K9:L9"/>
    <mergeCell ref="H10:I10"/>
    <mergeCell ref="K10:L10"/>
    <mergeCell ref="B13:C13"/>
    <mergeCell ref="H11:I11"/>
    <mergeCell ref="B10:C10"/>
    <mergeCell ref="K11:L11"/>
    <mergeCell ref="H12:I12"/>
    <mergeCell ref="H16:I16"/>
    <mergeCell ref="K16:L16"/>
    <mergeCell ref="B18:C18"/>
    <mergeCell ref="B16:F16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9:C9"/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D154"/>
  <sheetViews>
    <sheetView workbookViewId="0">
      <selection activeCell="B5" sqref="B5"/>
    </sheetView>
  </sheetViews>
  <sheetFormatPr defaultColWidth="9" defaultRowHeight="22.5"/>
  <cols>
    <col min="1" max="1" width="10.375" style="123" customWidth="1"/>
    <col min="2" max="2" width="42" style="124" customWidth="1"/>
    <col min="3" max="3" width="37.625" style="125" customWidth="1"/>
    <col min="4" max="4" width="44.75" style="123" customWidth="1"/>
    <col min="5" max="16384" width="9" style="106"/>
  </cols>
  <sheetData>
    <row r="1" spans="1:4" ht="36">
      <c r="A1" s="198" t="s">
        <v>64</v>
      </c>
      <c r="B1" s="198"/>
      <c r="C1" s="198"/>
      <c r="D1" s="198"/>
    </row>
    <row r="2" spans="1:4" ht="92.25" customHeight="1">
      <c r="A2" s="197" t="s">
        <v>75</v>
      </c>
      <c r="B2" s="197"/>
      <c r="C2" s="197"/>
      <c r="D2" s="197"/>
    </row>
    <row r="3" spans="1:4" ht="186.75" customHeight="1">
      <c r="A3" s="197" t="s">
        <v>71</v>
      </c>
      <c r="B3" s="197"/>
      <c r="C3" s="197"/>
      <c r="D3" s="197"/>
    </row>
    <row r="4" spans="1:4" s="110" customFormat="1" ht="45">
      <c r="A4" s="107" t="s">
        <v>56</v>
      </c>
      <c r="B4" s="108" t="s">
        <v>62</v>
      </c>
      <c r="C4" s="109" t="s">
        <v>1</v>
      </c>
      <c r="D4" s="111" t="s">
        <v>65</v>
      </c>
    </row>
    <row r="5" spans="1:4">
      <c r="A5" s="119">
        <v>1</v>
      </c>
      <c r="B5" s="120" t="s">
        <v>66</v>
      </c>
      <c r="C5" s="121" t="s">
        <v>67</v>
      </c>
      <c r="D5" s="122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4">
      <c r="A6" s="119">
        <v>2</v>
      </c>
      <c r="B6" s="120"/>
      <c r="C6" s="121"/>
      <c r="D6" s="122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" spans="1:4">
      <c r="A7" s="119">
        <v>3</v>
      </c>
      <c r="B7" s="120"/>
      <c r="C7" s="121"/>
      <c r="D7" s="122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" spans="1:4">
      <c r="A8" s="119">
        <v>4</v>
      </c>
      <c r="B8" s="120"/>
      <c r="C8" s="121"/>
      <c r="D8" s="122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" spans="1:4">
      <c r="A9" s="119">
        <v>5</v>
      </c>
      <c r="B9" s="120"/>
      <c r="C9" s="121"/>
      <c r="D9" s="122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" spans="1:4">
      <c r="A10" s="119">
        <v>6</v>
      </c>
      <c r="B10" s="120"/>
      <c r="C10" s="121"/>
      <c r="D10" s="122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" spans="1:4">
      <c r="A11" s="119">
        <v>7</v>
      </c>
      <c r="B11" s="120"/>
      <c r="C11" s="121"/>
      <c r="D11" s="122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" spans="1:4">
      <c r="A12" s="119">
        <v>8</v>
      </c>
      <c r="B12" s="120"/>
      <c r="C12" s="121"/>
      <c r="D12" s="122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" spans="1:4">
      <c r="A13" s="119">
        <v>9</v>
      </c>
      <c r="B13" s="120"/>
      <c r="C13" s="121"/>
      <c r="D13" s="122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" spans="1:4">
      <c r="A14" s="119">
        <v>10</v>
      </c>
      <c r="B14" s="120"/>
      <c r="C14" s="121"/>
      <c r="D14" s="122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" spans="1:4">
      <c r="A15" s="119">
        <v>11</v>
      </c>
      <c r="B15" s="120"/>
      <c r="C15" s="121"/>
      <c r="D15" s="122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6" spans="1:4">
      <c r="A16" s="119">
        <v>12</v>
      </c>
      <c r="B16" s="120"/>
      <c r="C16" s="121"/>
      <c r="D16" s="122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7" spans="1:4">
      <c r="A17" s="119">
        <v>13</v>
      </c>
      <c r="B17" s="120"/>
      <c r="C17" s="121"/>
      <c r="D17" s="122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8" spans="1:4">
      <c r="A18" s="119">
        <v>14</v>
      </c>
      <c r="B18" s="120"/>
      <c r="C18" s="121"/>
      <c r="D18" s="122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9" spans="1:4">
      <c r="A19" s="119">
        <v>15</v>
      </c>
      <c r="B19" s="120"/>
      <c r="C19" s="121"/>
      <c r="D19" s="122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0" spans="1:4">
      <c r="A20" s="119">
        <v>16</v>
      </c>
      <c r="B20" s="120"/>
      <c r="C20" s="121"/>
      <c r="D20" s="122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1" spans="1:4">
      <c r="A21" s="119">
        <v>17</v>
      </c>
      <c r="B21" s="120"/>
      <c r="C21" s="121"/>
      <c r="D21" s="122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2" spans="1:4">
      <c r="A22" s="119">
        <v>18</v>
      </c>
      <c r="B22" s="120"/>
      <c r="C22" s="121"/>
      <c r="D22" s="122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3" spans="1:4">
      <c r="A23" s="119">
        <v>19</v>
      </c>
      <c r="B23" s="120"/>
      <c r="C23" s="121"/>
      <c r="D23" s="122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4" spans="1:4">
      <c r="A24" s="119">
        <v>20</v>
      </c>
      <c r="B24" s="120"/>
      <c r="C24" s="121"/>
      <c r="D24" s="122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5" spans="1:4">
      <c r="A25" s="119">
        <v>21</v>
      </c>
      <c r="B25" s="120"/>
      <c r="C25" s="121"/>
      <c r="D25" s="122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6" spans="1:4">
      <c r="A26" s="119">
        <v>22</v>
      </c>
      <c r="B26" s="120"/>
      <c r="C26" s="121"/>
      <c r="D26" s="122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7" spans="1:4">
      <c r="A27" s="119">
        <v>23</v>
      </c>
      <c r="B27" s="120"/>
      <c r="C27" s="121"/>
      <c r="D27" s="122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8" spans="1:4">
      <c r="A28" s="119">
        <v>24</v>
      </c>
      <c r="B28" s="120"/>
      <c r="C28" s="121"/>
      <c r="D28" s="122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29" spans="1:4">
      <c r="A29" s="119">
        <v>25</v>
      </c>
      <c r="B29" s="120"/>
      <c r="C29" s="121"/>
      <c r="D29" s="122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0" spans="1:4">
      <c r="A30" s="119">
        <v>26</v>
      </c>
      <c r="B30" s="120"/>
      <c r="C30" s="121"/>
      <c r="D30" s="122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1" spans="1:4">
      <c r="A31" s="119">
        <v>27</v>
      </c>
      <c r="B31" s="120"/>
      <c r="C31" s="121"/>
      <c r="D31" s="122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2" spans="1:4">
      <c r="A32" s="119">
        <v>28</v>
      </c>
      <c r="B32" s="120"/>
      <c r="C32" s="121"/>
      <c r="D32" s="122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3" spans="1:4">
      <c r="A33" s="119">
        <v>29</v>
      </c>
      <c r="B33" s="120"/>
      <c r="C33" s="121"/>
      <c r="D33" s="122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4" spans="1:4">
      <c r="A34" s="119">
        <v>30</v>
      </c>
      <c r="B34" s="120"/>
      <c r="C34" s="121"/>
      <c r="D34" s="122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5" spans="1:4">
      <c r="A35" s="119">
        <v>31</v>
      </c>
      <c r="B35" s="120"/>
      <c r="C35" s="121"/>
      <c r="D35" s="122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6" spans="1:4">
      <c r="A36" s="119">
        <v>32</v>
      </c>
      <c r="B36" s="120"/>
      <c r="C36" s="121"/>
      <c r="D36" s="122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7" spans="1:4">
      <c r="A37" s="119">
        <v>33</v>
      </c>
      <c r="B37" s="120"/>
      <c r="C37" s="121"/>
      <c r="D37" s="122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8" spans="1:4">
      <c r="A38" s="119">
        <v>34</v>
      </c>
      <c r="B38" s="120"/>
      <c r="C38" s="121"/>
      <c r="D38" s="122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39" spans="1:4">
      <c r="A39" s="119">
        <v>35</v>
      </c>
      <c r="B39" s="120"/>
      <c r="C39" s="121"/>
      <c r="D39" s="122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0" spans="1:4">
      <c r="A40" s="119">
        <v>36</v>
      </c>
      <c r="B40" s="120"/>
      <c r="C40" s="121"/>
      <c r="D40" s="122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1" spans="1:4">
      <c r="A41" s="119">
        <v>37</v>
      </c>
      <c r="B41" s="120"/>
      <c r="C41" s="121"/>
      <c r="D41" s="122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2" spans="1:4">
      <c r="A42" s="119">
        <v>38</v>
      </c>
      <c r="B42" s="120"/>
      <c r="C42" s="121"/>
      <c r="D42" s="122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3" spans="1:4">
      <c r="A43" s="119">
        <v>39</v>
      </c>
      <c r="B43" s="120"/>
      <c r="C43" s="121"/>
      <c r="D43" s="122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4" spans="1:4">
      <c r="A44" s="119">
        <v>40</v>
      </c>
      <c r="B44" s="120"/>
      <c r="C44" s="121"/>
      <c r="D44" s="122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5" spans="1:4">
      <c r="A45" s="119">
        <v>41</v>
      </c>
      <c r="B45" s="120"/>
      <c r="C45" s="121"/>
      <c r="D45" s="122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6" spans="1:4">
      <c r="A46" s="119">
        <v>42</v>
      </c>
      <c r="B46" s="120"/>
      <c r="C46" s="121"/>
      <c r="D46" s="122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7" spans="1:4">
      <c r="A47" s="119">
        <v>43</v>
      </c>
      <c r="B47" s="120"/>
      <c r="C47" s="121"/>
      <c r="D47" s="122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8" spans="1:4">
      <c r="A48" s="119">
        <v>44</v>
      </c>
      <c r="B48" s="120"/>
      <c r="C48" s="121"/>
      <c r="D48" s="122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49" spans="1:4">
      <c r="A49" s="119">
        <v>45</v>
      </c>
      <c r="B49" s="120"/>
      <c r="C49" s="121"/>
      <c r="D49" s="122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0" spans="1:4">
      <c r="A50" s="119">
        <v>46</v>
      </c>
      <c r="B50" s="120"/>
      <c r="C50" s="121"/>
      <c r="D50" s="122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1" spans="1:4">
      <c r="A51" s="119">
        <v>47</v>
      </c>
      <c r="B51" s="120"/>
      <c r="C51" s="121"/>
      <c r="D51" s="122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2" spans="1:4">
      <c r="A52" s="119">
        <v>48</v>
      </c>
      <c r="B52" s="120"/>
      <c r="C52" s="121"/>
      <c r="D52" s="122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3" spans="1:4">
      <c r="A53" s="119">
        <v>49</v>
      </c>
      <c r="B53" s="120"/>
      <c r="C53" s="121"/>
      <c r="D53" s="122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4" spans="1:4">
      <c r="A54" s="119">
        <v>50</v>
      </c>
      <c r="B54" s="120"/>
      <c r="C54" s="121"/>
      <c r="D54" s="122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5" spans="1:4">
      <c r="A55" s="119">
        <v>51</v>
      </c>
      <c r="B55" s="120"/>
      <c r="C55" s="121"/>
      <c r="D55" s="122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6" spans="1:4">
      <c r="A56" s="119">
        <v>52</v>
      </c>
      <c r="B56" s="120"/>
      <c r="C56" s="121"/>
      <c r="D56" s="122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19">
        <v>53</v>
      </c>
      <c r="B57" s="120"/>
      <c r="C57" s="121"/>
      <c r="D57" s="122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19">
        <v>54</v>
      </c>
      <c r="B58" s="120"/>
      <c r="C58" s="121"/>
      <c r="D58" s="122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19">
        <v>55</v>
      </c>
      <c r="B59" s="120"/>
      <c r="C59" s="121"/>
      <c r="D59" s="122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19">
        <v>56</v>
      </c>
      <c r="B60" s="120"/>
      <c r="C60" s="121"/>
      <c r="D60" s="122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19">
        <v>57</v>
      </c>
      <c r="B61" s="120"/>
      <c r="C61" s="121"/>
      <c r="D61" s="122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19">
        <v>58</v>
      </c>
      <c r="B62" s="120"/>
      <c r="C62" s="121"/>
      <c r="D62" s="122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19">
        <v>59</v>
      </c>
      <c r="B63" s="120"/>
      <c r="C63" s="121"/>
      <c r="D63" s="122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19">
        <v>60</v>
      </c>
      <c r="B64" s="120"/>
      <c r="C64" s="121"/>
      <c r="D64" s="122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19">
        <v>61</v>
      </c>
      <c r="B65" s="120"/>
      <c r="C65" s="121"/>
      <c r="D65" s="122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19">
        <v>62</v>
      </c>
      <c r="B66" s="120"/>
      <c r="C66" s="121"/>
      <c r="D66" s="122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19">
        <v>63</v>
      </c>
      <c r="B67" s="120"/>
      <c r="C67" s="121"/>
      <c r="D67" s="122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19">
        <v>64</v>
      </c>
      <c r="B68" s="120"/>
      <c r="C68" s="121"/>
      <c r="D68" s="122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19">
        <v>65</v>
      </c>
      <c r="B69" s="120"/>
      <c r="C69" s="121"/>
      <c r="D69" s="122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19">
        <v>66</v>
      </c>
      <c r="B70" s="120"/>
      <c r="C70" s="121"/>
      <c r="D70" s="122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19">
        <v>67</v>
      </c>
      <c r="B71" s="120"/>
      <c r="C71" s="121"/>
      <c r="D71" s="122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19">
        <v>68</v>
      </c>
      <c r="B72" s="120"/>
      <c r="C72" s="121"/>
      <c r="D72" s="122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19">
        <v>69</v>
      </c>
      <c r="B73" s="120"/>
      <c r="C73" s="121"/>
      <c r="D73" s="122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19">
        <v>70</v>
      </c>
      <c r="B74" s="120"/>
      <c r="C74" s="121"/>
      <c r="D74" s="122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19">
        <v>71</v>
      </c>
      <c r="B75" s="120"/>
      <c r="C75" s="121"/>
      <c r="D75" s="122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19">
        <v>72</v>
      </c>
      <c r="B76" s="120"/>
      <c r="C76" s="121"/>
      <c r="D76" s="122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19">
        <v>73</v>
      </c>
      <c r="B77" s="120"/>
      <c r="C77" s="121"/>
      <c r="D77" s="122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19">
        <v>74</v>
      </c>
      <c r="B78" s="120"/>
      <c r="C78" s="121"/>
      <c r="D78" s="122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19">
        <v>75</v>
      </c>
      <c r="B79" s="120"/>
      <c r="C79" s="121"/>
      <c r="D79" s="122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19">
        <v>76</v>
      </c>
      <c r="B80" s="120"/>
      <c r="C80" s="121"/>
      <c r="D80" s="122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19">
        <v>77</v>
      </c>
      <c r="B81" s="120"/>
      <c r="C81" s="121"/>
      <c r="D81" s="122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19">
        <v>78</v>
      </c>
      <c r="B82" s="120"/>
      <c r="C82" s="121"/>
      <c r="D82" s="122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19">
        <v>79</v>
      </c>
      <c r="B83" s="120"/>
      <c r="C83" s="121"/>
      <c r="D83" s="122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19">
        <v>80</v>
      </c>
      <c r="B84" s="120"/>
      <c r="C84" s="121"/>
      <c r="D84" s="122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19">
        <v>81</v>
      </c>
      <c r="B85" s="120"/>
      <c r="C85" s="121"/>
      <c r="D85" s="122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19">
        <v>82</v>
      </c>
      <c r="B86" s="120"/>
      <c r="C86" s="121"/>
      <c r="D86" s="122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19">
        <v>83</v>
      </c>
      <c r="B87" s="120"/>
      <c r="C87" s="121"/>
      <c r="D87" s="122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19">
        <v>84</v>
      </c>
      <c r="B88" s="120"/>
      <c r="C88" s="121"/>
      <c r="D88" s="122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19">
        <v>85</v>
      </c>
      <c r="B89" s="120"/>
      <c r="C89" s="121"/>
      <c r="D89" s="122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19">
        <v>86</v>
      </c>
      <c r="B90" s="120"/>
      <c r="C90" s="121"/>
      <c r="D90" s="122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19">
        <v>87</v>
      </c>
      <c r="B91" s="120"/>
      <c r="C91" s="121"/>
      <c r="D91" s="122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19">
        <v>88</v>
      </c>
      <c r="B92" s="120"/>
      <c r="C92" s="121"/>
      <c r="D92" s="122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19">
        <v>89</v>
      </c>
      <c r="B93" s="120"/>
      <c r="C93" s="121"/>
      <c r="D93" s="122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19">
        <v>90</v>
      </c>
      <c r="B94" s="120"/>
      <c r="C94" s="121"/>
      <c r="D94" s="122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19">
        <v>91</v>
      </c>
      <c r="B95" s="120"/>
      <c r="C95" s="121"/>
      <c r="D95" s="122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19">
        <v>92</v>
      </c>
      <c r="B96" s="120"/>
      <c r="C96" s="121"/>
      <c r="D96" s="122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19">
        <v>93</v>
      </c>
      <c r="B97" s="120"/>
      <c r="C97" s="121"/>
      <c r="D97" s="122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19">
        <v>94</v>
      </c>
      <c r="B98" s="120"/>
      <c r="C98" s="121"/>
      <c r="D98" s="122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19">
        <v>95</v>
      </c>
      <c r="B99" s="120"/>
      <c r="C99" s="121"/>
      <c r="D99" s="122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19">
        <v>96</v>
      </c>
      <c r="B100" s="120"/>
      <c r="C100" s="121"/>
      <c r="D100" s="122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19">
        <v>97</v>
      </c>
      <c r="B101" s="120"/>
      <c r="C101" s="121"/>
      <c r="D101" s="122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19">
        <v>98</v>
      </c>
      <c r="B102" s="120"/>
      <c r="C102" s="121"/>
      <c r="D102" s="122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19">
        <v>99</v>
      </c>
      <c r="B103" s="120"/>
      <c r="C103" s="121"/>
      <c r="D103" s="122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19">
        <v>100</v>
      </c>
      <c r="B104" s="120"/>
      <c r="C104" s="121"/>
      <c r="D104" s="122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19">
        <v>101</v>
      </c>
      <c r="B105" s="120"/>
      <c r="C105" s="121"/>
      <c r="D105" s="122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19">
        <v>102</v>
      </c>
      <c r="B106" s="120"/>
      <c r="C106" s="121"/>
      <c r="D106" s="122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19">
        <v>103</v>
      </c>
      <c r="B107" s="120"/>
      <c r="C107" s="121"/>
      <c r="D107" s="122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19">
        <v>104</v>
      </c>
      <c r="B108" s="120"/>
      <c r="C108" s="121"/>
      <c r="D108" s="122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19">
        <v>105</v>
      </c>
      <c r="B109" s="120"/>
      <c r="C109" s="121"/>
      <c r="D109" s="122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19">
        <v>106</v>
      </c>
      <c r="B110" s="120"/>
      <c r="C110" s="121"/>
      <c r="D110" s="122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19">
        <v>107</v>
      </c>
      <c r="B111" s="120"/>
      <c r="C111" s="121"/>
      <c r="D111" s="122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19">
        <v>108</v>
      </c>
      <c r="B112" s="120"/>
      <c r="C112" s="121"/>
      <c r="D112" s="122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19">
        <v>109</v>
      </c>
      <c r="B113" s="120"/>
      <c r="C113" s="121"/>
      <c r="D113" s="122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19">
        <v>110</v>
      </c>
      <c r="B114" s="120"/>
      <c r="C114" s="121"/>
      <c r="D114" s="122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19">
        <v>111</v>
      </c>
      <c r="B115" s="120"/>
      <c r="C115" s="121"/>
      <c r="D115" s="122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19">
        <v>112</v>
      </c>
      <c r="B116" s="120"/>
      <c r="C116" s="121"/>
      <c r="D116" s="122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19">
        <v>113</v>
      </c>
      <c r="B117" s="120"/>
      <c r="C117" s="121"/>
      <c r="D117" s="122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19">
        <v>114</v>
      </c>
      <c r="B118" s="120"/>
      <c r="C118" s="121"/>
      <c r="D118" s="122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19">
        <v>115</v>
      </c>
      <c r="B119" s="120"/>
      <c r="C119" s="121"/>
      <c r="D119" s="122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19">
        <v>116</v>
      </c>
      <c r="B120" s="120"/>
      <c r="C120" s="121"/>
      <c r="D120" s="122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19">
        <v>117</v>
      </c>
      <c r="B121" s="120"/>
      <c r="C121" s="121"/>
      <c r="D121" s="122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19">
        <v>118</v>
      </c>
      <c r="B122" s="120"/>
      <c r="C122" s="121"/>
      <c r="D122" s="122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19">
        <v>119</v>
      </c>
      <c r="B123" s="120"/>
      <c r="C123" s="121"/>
      <c r="D123" s="122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19">
        <v>120</v>
      </c>
      <c r="B124" s="120"/>
      <c r="C124" s="121"/>
      <c r="D124" s="122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19">
        <v>121</v>
      </c>
      <c r="B125" s="120"/>
      <c r="C125" s="121"/>
      <c r="D125" s="122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19">
        <v>122</v>
      </c>
      <c r="B126" s="120"/>
      <c r="C126" s="121"/>
      <c r="D126" s="122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19">
        <v>123</v>
      </c>
      <c r="B127" s="120"/>
      <c r="C127" s="121"/>
      <c r="D127" s="122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19">
        <v>124</v>
      </c>
      <c r="B128" s="120"/>
      <c r="C128" s="121"/>
      <c r="D128" s="122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19">
        <v>125</v>
      </c>
      <c r="B129" s="120"/>
      <c r="C129" s="121"/>
      <c r="D129" s="122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19">
        <v>126</v>
      </c>
      <c r="B130" s="120"/>
      <c r="C130" s="121"/>
      <c r="D130" s="122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19">
        <v>127</v>
      </c>
      <c r="B131" s="120"/>
      <c r="C131" s="121"/>
      <c r="D131" s="122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19">
        <v>128</v>
      </c>
      <c r="B132" s="120"/>
      <c r="C132" s="121"/>
      <c r="D132" s="122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19">
        <v>129</v>
      </c>
      <c r="B133" s="120"/>
      <c r="C133" s="121"/>
      <c r="D133" s="122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19">
        <v>130</v>
      </c>
      <c r="B134" s="120"/>
      <c r="C134" s="121"/>
      <c r="D134" s="122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19">
        <v>131</v>
      </c>
      <c r="B135" s="120"/>
      <c r="C135" s="121"/>
      <c r="D135" s="122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19">
        <v>132</v>
      </c>
      <c r="B136" s="120"/>
      <c r="C136" s="121"/>
      <c r="D136" s="122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19">
        <v>133</v>
      </c>
      <c r="B137" s="120"/>
      <c r="C137" s="121"/>
      <c r="D137" s="122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19">
        <v>134</v>
      </c>
      <c r="B138" s="120"/>
      <c r="C138" s="121"/>
      <c r="D138" s="122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19">
        <v>135</v>
      </c>
      <c r="B139" s="120"/>
      <c r="C139" s="121"/>
      <c r="D139" s="122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19">
        <v>136</v>
      </c>
      <c r="B140" s="120"/>
      <c r="C140" s="121"/>
      <c r="D140" s="122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19">
        <v>137</v>
      </c>
      <c r="B141" s="120"/>
      <c r="C141" s="121"/>
      <c r="D141" s="122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19">
        <v>138</v>
      </c>
      <c r="B142" s="120"/>
      <c r="C142" s="121"/>
      <c r="D142" s="122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19">
        <v>139</v>
      </c>
      <c r="B143" s="120"/>
      <c r="C143" s="121"/>
      <c r="D143" s="122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19">
        <v>140</v>
      </c>
      <c r="B144" s="120"/>
      <c r="C144" s="121"/>
      <c r="D144" s="122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19">
        <v>141</v>
      </c>
      <c r="B145" s="120"/>
      <c r="C145" s="121"/>
      <c r="D145" s="122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19">
        <v>142</v>
      </c>
      <c r="B146" s="120"/>
      <c r="C146" s="121"/>
      <c r="D146" s="122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19">
        <v>143</v>
      </c>
      <c r="B147" s="120"/>
      <c r="C147" s="121"/>
      <c r="D147" s="122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19">
        <v>144</v>
      </c>
      <c r="B148" s="120"/>
      <c r="C148" s="121"/>
      <c r="D148" s="122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19">
        <v>145</v>
      </c>
      <c r="B149" s="120"/>
      <c r="C149" s="121"/>
      <c r="D149" s="122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19">
        <v>146</v>
      </c>
      <c r="B150" s="120"/>
      <c r="C150" s="121"/>
      <c r="D150" s="122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19">
        <v>147</v>
      </c>
      <c r="B151" s="120"/>
      <c r="C151" s="121"/>
      <c r="D151" s="122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19">
        <v>148</v>
      </c>
      <c r="B152" s="120"/>
      <c r="C152" s="121"/>
      <c r="D152" s="122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19">
        <v>149</v>
      </c>
      <c r="B153" s="120"/>
      <c r="C153" s="121"/>
      <c r="D153" s="122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19">
        <v>150</v>
      </c>
      <c r="B154" s="120"/>
      <c r="C154" s="121"/>
      <c r="D154" s="122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11" type="noConversion"/>
  <conditionalFormatting sqref="D4:D1048576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Moo</cp:lastModifiedBy>
  <cp:lastPrinted>2019-12-06T09:04:01Z</cp:lastPrinted>
  <dcterms:created xsi:type="dcterms:W3CDTF">2019-10-21T02:57:05Z</dcterms:created>
  <dcterms:modified xsi:type="dcterms:W3CDTF">2020-03-19T03:14:13Z</dcterms:modified>
</cp:coreProperties>
</file>