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ER\Desktop\++Work++\10.งานกรมปศุสัตว์ (63-64)\01. แผน idp1_64\02. ผล+หลักฐาน\"/>
    </mc:Choice>
  </mc:AlternateContent>
  <bookViews>
    <workbookView xWindow="0" yWindow="0" windowWidth="24000" windowHeight="9780" activeTab="2"/>
  </bookViews>
  <sheets>
    <sheet name="เก็บข้อมูลHRD" sheetId="1" r:id="rId1"/>
    <sheet name="สรุปผลHRD" sheetId="2" r:id="rId2"/>
    <sheet name="ตรวจสอบชื่อผู้ยังไม่ได้รับพัฒนา" sheetId="3" r:id="rId3"/>
  </sheets>
  <definedNames>
    <definedName name="_xlnm._FilterDatabase" localSheetId="0" hidden="1">เก็บข้อมูลHRD!$A$6:$P$129</definedName>
    <definedName name="_xlnm._FilterDatabase" localSheetId="2" hidden="1">ตรวจสอบชื่อผู้ยังไม่ได้รับพัฒนา!$A$4:$D$4</definedName>
    <definedName name="_xlnm.Print_Area" localSheetId="0">เก็บข้อมูลHRD!$A$1:$M$146</definedName>
    <definedName name="_xlnm.Print_Area" localSheetId="1">สรุปผลHRD!$A$1:$N$24</definedName>
    <definedName name="_xlnm.Print_Titles" localSheetId="0">เก็บข้อมูลHRD!$6:$6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2" l="1"/>
  <c r="I4" i="2"/>
  <c r="M4" i="2"/>
  <c r="F19" i="2" l="1" a="1"/>
  <c r="F19" i="2" s="1"/>
  <c r="D19" i="2" a="1"/>
  <c r="D19" i="2" s="1"/>
  <c r="D15" i="3" l="1"/>
  <c r="D11" i="3"/>
  <c r="D10" i="3"/>
  <c r="D13" i="3"/>
  <c r="D12" i="3"/>
  <c r="D16" i="3"/>
  <c r="D17" i="3"/>
  <c r="D18" i="3"/>
  <c r="D19" i="3"/>
  <c r="D20" i="3"/>
  <c r="D21" i="3"/>
  <c r="D22" i="3"/>
  <c r="D23" i="3"/>
  <c r="D24" i="3"/>
  <c r="D25" i="3"/>
  <c r="D26" i="3"/>
  <c r="D27" i="3"/>
  <c r="D28" i="3"/>
  <c r="D29" i="3"/>
  <c r="D30" i="3"/>
  <c r="D31" i="3"/>
  <c r="D32" i="3"/>
  <c r="D33" i="3"/>
  <c r="D34" i="3"/>
  <c r="D14" i="3"/>
  <c r="D6" i="3"/>
  <c r="D7" i="3"/>
  <c r="D8" i="3"/>
  <c r="D9" i="3"/>
  <c r="D5" i="3"/>
  <c r="M16" i="2"/>
  <c r="M15" i="2"/>
  <c r="M14" i="2"/>
  <c r="M13" i="2"/>
  <c r="M12" i="2"/>
  <c r="M11" i="2"/>
  <c r="M10" i="2"/>
  <c r="M9" i="2"/>
  <c r="M8" i="2"/>
  <c r="M7" i="2"/>
  <c r="J16" i="2"/>
  <c r="J15" i="2"/>
  <c r="J14" i="2"/>
  <c r="J13" i="2"/>
  <c r="J12" i="2"/>
  <c r="J11" i="2"/>
  <c r="J7" i="2"/>
  <c r="J9" i="2"/>
  <c r="J8" i="2"/>
  <c r="F24" i="2" a="1"/>
  <c r="F24" i="2" s="1"/>
  <c r="D24" i="2" a="1"/>
  <c r="D24" i="2" s="1"/>
  <c r="D22" i="2" a="1"/>
  <c r="D22" i="2" s="1"/>
  <c r="F22" i="2" s="1" a="1"/>
  <c r="F18" i="2" a="1"/>
  <c r="F18" i="2" s="1"/>
  <c r="D18" i="2"/>
  <c r="F13" i="2" a="1"/>
  <c r="F13" i="2" s="1"/>
  <c r="F14" i="2" a="1"/>
  <c r="F14" i="2" s="1"/>
  <c r="D14" i="2" a="1"/>
  <c r="D14" i="2" s="1"/>
  <c r="D13" i="2" a="1"/>
  <c r="D13" i="2" s="1"/>
  <c r="F9" i="2" a="1"/>
  <c r="F9" i="2" s="1"/>
  <c r="F8" i="2" a="1"/>
  <c r="F8" i="2" s="1"/>
  <c r="D9" i="2" a="1"/>
  <c r="D9" i="2" s="1"/>
  <c r="D10" i="2" s="1" a="1"/>
  <c r="D8" i="2" a="1"/>
  <c r="D8" i="2" s="1"/>
  <c r="J10" i="2" a="1"/>
  <c r="J10" i="2" s="1"/>
  <c r="F4" i="2"/>
  <c r="D4" i="2"/>
  <c r="F10" i="2" l="1" a="1"/>
  <c r="F10" i="2" s="1"/>
  <c r="F22" i="2"/>
  <c r="D10" i="2"/>
  <c r="F20" i="2"/>
  <c r="D20" i="2"/>
  <c r="D2" i="2"/>
  <c r="D15" i="2" l="1"/>
  <c r="F15" i="2"/>
  <c r="M17" i="2" l="1"/>
  <c r="J17" i="2"/>
</calcChain>
</file>

<file path=xl/sharedStrings.xml><?xml version="1.0" encoding="utf-8"?>
<sst xmlns="http://schemas.openxmlformats.org/spreadsheetml/2006/main" count="486" uniqueCount="129">
  <si>
    <t>ที่</t>
  </si>
  <si>
    <t>ตำแหน่ง/ ระดับ</t>
  </si>
  <si>
    <t>หน่วยงานที่จัด</t>
  </si>
  <si>
    <t>ประเภท</t>
  </si>
  <si>
    <t>ความสอดคล้องตามความรู้/ทักษะ/คุณลักษณะที่กำหนด</t>
  </si>
  <si>
    <t>วิธีการพัฒนา</t>
  </si>
  <si>
    <t>รอบการประเมิน</t>
  </si>
  <si>
    <t>ชื่อหน่วยงาน</t>
  </si>
  <si>
    <t>จำนวนครั้งที่ขรก.ได้รับการพัฒนา (ครั้ง)</t>
  </si>
  <si>
    <t>จำนวนขรก.ที่ได้รับการพัฒนา (คน)</t>
  </si>
  <si>
    <t>จำนวนครั้งที่พรก.ได้รับการพัฒนา (ครั้ง)</t>
  </si>
  <si>
    <t>จำนวนพรก.ที่ได้รับการพัฒนา (คน)</t>
  </si>
  <si>
    <t>รวมทั้งปีงบประมาณ</t>
  </si>
  <si>
    <t>รอบการประเมินที่ 1</t>
  </si>
  <si>
    <t>รอบการประเมินที่ 2</t>
  </si>
  <si>
    <t>1)ความรู้/ทักษะเฉพาะทางในสายงาน</t>
  </si>
  <si>
    <t>2)ภาษา</t>
  </si>
  <si>
    <t>3)ภาวะผู้นำ/คุณธรรม/จริยธรรม</t>
  </si>
  <si>
    <t>4)จิตอาสา/บริการ</t>
  </si>
  <si>
    <t>5)ความรับผิดชอบ/ซื่อสัตย์สุจริต</t>
  </si>
  <si>
    <t>6)ทำงานเป็นทีม</t>
  </si>
  <si>
    <t>9)การใช้เทคโนโลยี</t>
  </si>
  <si>
    <t>10)ทักษะการคิด</t>
  </si>
  <si>
    <t>4)ชุมชนนักปฏิบัติ(CoP)</t>
  </si>
  <si>
    <t>7)คิดค้น/พัฒนาและประยุกต์ใช้นวัตกรรมใหม่ๆ</t>
  </si>
  <si>
    <t>8)กฎหมาย/กฎระเบียบในการปฏิบัติงาน</t>
  </si>
  <si>
    <t>5)สอนงาน</t>
  </si>
  <si>
    <t>6)มอบหมายงาน</t>
  </si>
  <si>
    <t>7)ดูงานนอกสถานที่</t>
  </si>
  <si>
    <t>8)หมุนเวียนงาน</t>
  </si>
  <si>
    <t>9)เรียนรู้ด้วยตนเอง</t>
  </si>
  <si>
    <t>10)อื่นๆ</t>
  </si>
  <si>
    <t>สรุปขอบเขตการพัฒนาความรู้/ทักษะ/คุณลักษณะ (ครั้ง)</t>
  </si>
  <si>
    <t>สรุปวิธีการพัฒนา (ครั้ง)</t>
  </si>
  <si>
    <t>ผลการพัฒนาบุคลากร รอบการประเมินที่ 1</t>
  </si>
  <si>
    <t>ผลการพัฒนาบุคลากร รอบการประเมินที่ 2</t>
  </si>
  <si>
    <t>ผลการพัฒนาบุคลากร ทั้งปีงบประมาณ</t>
  </si>
  <si>
    <t>ร้อยละของบุคลากรที่สามารถนำความรู้ไปใช้ประโยชน์</t>
  </si>
  <si>
    <t>จำนวนบุคลากรที่สามารถนำความรู้ไปใช้ประโยชน์ (คน)</t>
  </si>
  <si>
    <t>ผลการนำความรู้ไปใช้ประโยชน์ ทั้งปีงบประมาณ</t>
  </si>
  <si>
    <t>2)อบรมกับหน่วยงานในกรมฯ</t>
  </si>
  <si>
    <t>ค่าใช้จ่ายในการพัฒนาบุคลากร ทั้งปีงบประมาณ</t>
  </si>
  <si>
    <t>ค่าใช้จ่ายรวมทั้งหน่วยงาน (บาท)</t>
  </si>
  <si>
    <t>ช่วงเวลา (วันที่)</t>
  </si>
  <si>
    <t>จำนวนชั่วโมง</t>
  </si>
  <si>
    <t>วันที่ส่งรายงาน</t>
  </si>
  <si>
    <t>จำนวนข้าราชการ
ทั้งหมดในหน่วยงาน (คน)</t>
  </si>
  <si>
    <t>ปีงบประมาณ (พ.ศ.)</t>
  </si>
  <si>
    <t>1)อบรมกับหน่วยงานนอกกรมฯ</t>
  </si>
  <si>
    <t>3)e-Learning</t>
  </si>
  <si>
    <t>รายงานผลการนำไปใช้ประโยชน์</t>
  </si>
  <si>
    <t>ข้าราชการ</t>
  </si>
  <si>
    <t>รวม (ครั้ง)</t>
  </si>
  <si>
    <t>จำนวนพนักงานราชการทั้งหมดในหน่วยงาน (คน)</t>
  </si>
  <si>
    <t xml:space="preserve">ชื่อหน่วยงาน   </t>
  </si>
  <si>
    <t>กอ</t>
  </si>
  <si>
    <t>ลำดับ</t>
  </si>
  <si>
    <t xml:space="preserve"> </t>
  </si>
  <si>
    <t>ค่าใช้จ่ายเฉลี่ย/คน (เฉพาะหลักสูตรที่มีค่าธรรมเนียม)</t>
  </si>
  <si>
    <r>
      <t>จำนวน</t>
    </r>
    <r>
      <rPr>
        <b/>
        <u/>
        <sz val="12"/>
        <color theme="1"/>
        <rFont val="TH SarabunPSK"/>
        <family val="2"/>
      </rPr>
      <t>ข้าราชการ</t>
    </r>
    <r>
      <rPr>
        <b/>
        <sz val="12"/>
        <color theme="1"/>
        <rFont val="TH SarabunPSK"/>
        <family val="2"/>
      </rPr>
      <t>ทั้งหมด
ในหน่วยงาน (คน)</t>
    </r>
  </si>
  <si>
    <r>
      <t>จำนวน</t>
    </r>
    <r>
      <rPr>
        <b/>
        <u/>
        <sz val="11.3"/>
        <color theme="1"/>
        <rFont val="TH SarabunPSK"/>
        <family val="2"/>
      </rPr>
      <t>พนักงานราชการ</t>
    </r>
    <r>
      <rPr>
        <b/>
        <sz val="11.3"/>
        <color theme="1"/>
        <rFont val="TH SarabunPSK"/>
        <family val="2"/>
      </rPr>
      <t>ทั้งหมด
ในหน่วยงาน (คน)</t>
    </r>
  </si>
  <si>
    <t>หมายเหตุ  นำส่งกองการเจ้าหน้าที่เป็นไฟล์เท่านั้น</t>
  </si>
  <si>
    <r>
      <t>คำนำหน้าชื่อ (</t>
    </r>
    <r>
      <rPr>
        <b/>
        <sz val="17"/>
        <color rgb="FFFF0000"/>
        <rFont val="TH SarabunPSK"/>
        <family val="2"/>
      </rPr>
      <t>ไม่ใช้ตัวย่อ</t>
    </r>
    <r>
      <rPr>
        <b/>
        <sz val="17"/>
        <color theme="1"/>
        <rFont val="TH SarabunPSK"/>
        <family val="2"/>
      </rPr>
      <t xml:space="preserve">)/
ชื่อ-สกุล </t>
    </r>
  </si>
  <si>
    <r>
      <t>คำนำหน้าชื่อ (</t>
    </r>
    <r>
      <rPr>
        <b/>
        <sz val="12"/>
        <color rgb="FFFF0000"/>
        <rFont val="TH SarabunPSK"/>
        <family val="2"/>
      </rPr>
      <t>ไม่ใช้ตัวย่อ</t>
    </r>
    <r>
      <rPr>
        <b/>
        <sz val="12"/>
        <color theme="1"/>
        <rFont val="TH SarabunPSK"/>
        <family val="2"/>
      </rPr>
      <t xml:space="preserve">)/
ชื่อ-สกุล </t>
    </r>
  </si>
  <si>
    <t>โปรแกรมตรวจสอบรายชื่อผู้ที่ยังไม่ได้รับการพัฒนา (หากต้องการ)</t>
  </si>
  <si>
    <t>สถานะการได้รับการพัฒนา
ตั้งแต่ต้นปีงบประมาณ - ปัจจุบัน</t>
  </si>
  <si>
    <t>พนักงานราชการ</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</si>
  <si>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</si>
  <si>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ระบุชื่อเรื่อง/หลักสูตรที่พัฒนา</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</si>
  <si>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</si>
  <si>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ค่าธรรมเนียมหลักสูตร (ถ้ามี) (บาท)</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</si>
  <si>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</si>
  <si>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r>
      <t xml:space="preserve">  </t>
    </r>
    <r>
      <rPr>
        <b/>
        <i/>
        <sz val="18"/>
        <rFont val="JasmineUPC"/>
        <family val="1"/>
      </rPr>
      <t xml:space="preserve">  </t>
    </r>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</si>
  <si>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</si>
  <si>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t>ผู้บันทึกข้อมูล</t>
  </si>
  <si>
    <t>ร้อยละของขรก.ที่ได้รับการพัฒนาไม่น้อยกว่า 1 ครั้ง/ปี</t>
  </si>
  <si>
    <t>ร้อยละของพรก.ที่ได้รับการพัฒนาไม่น้อยกว่า 1 ครั้ง/ปี</t>
  </si>
  <si>
    <t>สำนักกฎหมาย</t>
  </si>
  <si>
    <t>นายวรฉัตร วิรัชลาภ</t>
  </si>
  <si>
    <t>นายประสิทธิ์ เกษตะระ</t>
  </si>
  <si>
    <t>นางสาวปิยนุช ศรีคอนไทย</t>
  </si>
  <si>
    <t>นางสาวนฤมล เจริญพักตร์</t>
  </si>
  <si>
    <t>นายพงศธร โกนิล</t>
  </si>
  <si>
    <t>นางสาวกัลยาศิริ กลิ่นอวล</t>
  </si>
  <si>
    <t>นายเอกอัคระ ทะชาดา</t>
  </si>
  <si>
    <t>นางจุฑารัตน์ ขลิบปั้น</t>
  </si>
  <si>
    <t>นายแสนศักดิ์ เหลืองเกื้อกูลชัย</t>
  </si>
  <si>
    <t>นางสาวพิมพ์ชนก ยิ้มละมุล</t>
  </si>
  <si>
    <t>นายเทพชนก ยิ้มละมุล</t>
  </si>
  <si>
    <t>นางสาวสุทธิมาลย์ อจลบุญ</t>
  </si>
  <si>
    <t>นางสาวสุมาลี จำเริญ</t>
  </si>
  <si>
    <t>นางสาวอมรรัตน์ ศรีสว่าง</t>
  </si>
  <si>
    <t>นางสาวจารุวรรณ ท้าวเชียง</t>
  </si>
  <si>
    <t>เจ้าพนักงานธุรการอาวุโส</t>
  </si>
  <si>
    <t>เจ้าพนักงานธุรการชำนาญงาน</t>
  </si>
  <si>
    <t>นิติกรชำนาญการ</t>
  </si>
  <si>
    <t>นิติกรชำนาญการพิเศษ</t>
  </si>
  <si>
    <t>นิติกรปฏิบัติการ</t>
  </si>
  <si>
    <t>นิติกร</t>
  </si>
  <si>
    <t>เจ้าพนักงานธุรการ</t>
  </si>
  <si>
    <t>กฎหมาย/กฎระเบียบฯ</t>
  </si>
  <si>
    <t>มี</t>
  </si>
  <si>
    <t>เจ้าพนักงานธุรการปฏิบัติงาน</t>
  </si>
  <si>
    <t xml:space="preserve">นางสาวพิจักขณา สงรักษ์ </t>
  </si>
  <si>
    <t>เทพชนก ยิ้มละมุล</t>
  </si>
  <si>
    <t>นางสาวอลิษา สายแพ้ว</t>
  </si>
  <si>
    <t>นายพฤศจิ  เนื่องจำนงค์</t>
  </si>
  <si>
    <t>นางสาววรรณฤดี นาคเพชร</t>
  </si>
  <si>
    <t>ลาออก</t>
  </si>
  <si>
    <t>การร่างประกาศ ระเบียบ และคำสั่งที่เกี่ยวกับกฎหมายของกรมปศุสัตว์</t>
  </si>
  <si>
    <t>การสอบข้อเท็จจริงความรับผิดทางละเมิด</t>
  </si>
  <si>
    <t>ความรู้/ทักษะเฉพาะทางในสายงาน</t>
  </si>
  <si>
    <t>การสอบสวนข้อเท็จจจริงความรับผิดทางละเมิด</t>
  </si>
  <si>
    <t>การดำเนินการว่าต่าง/แก้ต่างคดี</t>
  </si>
  <si>
    <t>นางสาวจันทร์จิรา คำภากุล</t>
  </si>
  <si>
    <t>การใช้งานระบบงานสารบรรณอิเล็กทรอนิกส์</t>
  </si>
  <si>
    <t>นายพิษณุ สายพรม</t>
  </si>
  <si>
    <t>เรียนรู้ด้วยตนเอง</t>
  </si>
  <si>
    <t>มอบหมายงาน</t>
  </si>
  <si>
    <t>สอนงาน</t>
  </si>
  <si>
    <t>นางปรียา ตันตยานนท์</t>
  </si>
  <si>
    <t>ม.ค. - มี.ค 64</t>
  </si>
  <si>
    <t>120.00</t>
  </si>
  <si>
    <t>325.00</t>
  </si>
  <si>
    <t>80.00</t>
  </si>
  <si>
    <t>160.00</t>
  </si>
  <si>
    <t>ม.ค. -ก.พ 64</t>
  </si>
  <si>
    <t>ม.ค. - ก.พ 64</t>
  </si>
  <si>
    <t>40.00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</si>
</sst>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87" formatCode="[$-1870000]d/m/yy;@"/>
    <numFmt numFmtId="188" formatCode="[$-187041E]d\ mmm\ yy;@"/>
    <numFmt numFmtId="189" formatCode="#,##0_ ;\-#,##0\ "/>
    <numFmt numFmtId="190" formatCode="#,##0.00_ ;\-#,##0.00\ "/>
    <numFmt numFmtId="191" formatCode="&quot;฿&quot;#,##0.00"/>
  </numFmts>
  <fonts count="55" x14ac:knownFonts="1">
    <font>
      <sz val="11"/>
      <color theme="1"/>
      <name val="Tahoma"/>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Tahoma"/>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Tahoma"/>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1.3"/>
      <color theme="1"/>
      <name val="TH SarabunPSK"/>
      <family val="2"/>
    </font>
    <font>
      <b/>
      <u/>
      <sz val="11.3"/>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b/>
      <sz val="7"/>
      <color theme="1"/>
      <name val="TH SarabunPSK"/>
      <family val="2"/>
    </font>
    <font>
      <sz val="12"/>
      <color theme="1"/>
      <name val="TH SarabunPSK"/>
      <family val="2"/>
    </font>
    <font>
      <b/>
      <i/>
      <sz val="18"/>
      <name val="TH SarabunPSK"/>
      <family val="2"/>
      <charset val="222"/>
    </font>
    <font>
      <b/>
      <i/>
      <sz val="18"/>
      <name val="JasmineUPC"/>
      <family val="1"/>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
      <sz val="10"/>
      <name val="TH SarabunPSK"/>
      <family val="2"/>
    </font>
    <font>
      <sz val="10"/>
      <color theme="1"/>
      <name val="TH SarabunPSK"/>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5" fillId="0" borderId="0" applyFont="0" applyFill="0" applyBorder="0" applyAlignment="0" applyProtection="0"/>
  </cellStyleXfs>
  <cellXfs count="198">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5" fillId="0" borderId="0" xfId="0" applyFont="1" applyBorder="1" applyAlignment="1">
      <alignment vertical="center" shrinkToFit="1"/>
    </xf>
    <xf numFmtId="0" fontId="10" fillId="0" borderId="0" xfId="0" applyFont="1" applyFill="1"/>
    <xf numFmtId="0" fontId="1" fillId="0" borderId="0" xfId="0" applyFont="1" applyFill="1" applyAlignment="1">
      <alignment horizontal="right" vertical="top"/>
    </xf>
    <xf numFmtId="0" fontId="1" fillId="0" borderId="0" xfId="0" applyFont="1" applyFill="1"/>
    <xf numFmtId="0" fontId="4" fillId="0" borderId="0" xfId="0" applyFont="1" applyBorder="1" applyAlignment="1">
      <alignment horizontal="center" vertical="center" wrapText="1"/>
    </xf>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43" fontId="1" fillId="2" borderId="0" xfId="1" applyNumberFormat="1" applyFont="1" applyFill="1" applyAlignment="1">
      <alignment horizontal="center"/>
    </xf>
    <xf numFmtId="43" fontId="5" fillId="2" borderId="0" xfId="1" applyNumberFormat="1" applyFont="1" applyFill="1" applyAlignment="1">
      <alignment horizontal="center" vertical="center" shrinkToFit="1"/>
    </xf>
    <xf numFmtId="0" fontId="1" fillId="0" borderId="0" xfId="0" applyFont="1" applyFill="1" applyBorder="1"/>
    <xf numFmtId="0" fontId="5" fillId="0" borderId="0" xfId="0" applyFont="1" applyFill="1" applyAlignment="1">
      <alignment horizontal="center" vertical="center" shrinkToFit="1"/>
    </xf>
    <xf numFmtId="0" fontId="13" fillId="0" borderId="0" xfId="0" applyFont="1" applyFill="1" applyAlignment="1">
      <alignment vertical="center" shrinkToFit="1"/>
    </xf>
    <xf numFmtId="0" fontId="1" fillId="0" borderId="0" xfId="0" applyFont="1" applyFill="1" applyAlignment="1">
      <alignment horizontal="center" vertical="center"/>
    </xf>
    <xf numFmtId="0" fontId="18" fillId="0" borderId="0" xfId="0" applyFont="1" applyFill="1" applyAlignment="1">
      <alignment horizontal="center"/>
    </xf>
    <xf numFmtId="188" fontId="16" fillId="0" borderId="0" xfId="0" applyNumberFormat="1" applyFont="1" applyFill="1" applyBorder="1" applyAlignment="1" applyProtection="1">
      <alignment horizontal="center" vertical="center"/>
      <protection locked="0" hidden="1"/>
    </xf>
    <xf numFmtId="0" fontId="13" fillId="0" borderId="0" xfId="0" applyFont="1" applyFill="1" applyAlignment="1">
      <alignment horizontal="center" vertical="center" shrinkToFit="1"/>
    </xf>
    <xf numFmtId="0" fontId="5" fillId="0" borderId="0" xfId="0" applyFont="1" applyFill="1" applyAlignment="1">
      <alignment vertical="center" shrinkToFit="1"/>
    </xf>
    <xf numFmtId="0" fontId="6" fillId="0" borderId="0" xfId="0" applyFont="1" applyFill="1" applyAlignment="1">
      <alignment vertical="center" shrinkToFit="1"/>
    </xf>
    <xf numFmtId="0" fontId="14" fillId="0" borderId="0" xfId="0" applyFont="1" applyFill="1" applyAlignment="1">
      <alignment vertical="center" shrinkToFit="1"/>
    </xf>
    <xf numFmtId="187" fontId="13" fillId="0" borderId="0" xfId="0" applyNumberFormat="1" applyFont="1" applyFill="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88" fontId="16" fillId="2" borderId="4" xfId="0" applyNumberFormat="1" applyFont="1" applyFill="1" applyBorder="1" applyAlignment="1" applyProtection="1">
      <alignment vertical="center" shrinkToFit="1"/>
      <protection locked="0" hidden="1"/>
    </xf>
    <xf numFmtId="0" fontId="4" fillId="2" borderId="0" xfId="0" applyFont="1" applyFill="1" applyBorder="1" applyAlignment="1">
      <alignment horizontal="center" vertical="center"/>
    </xf>
    <xf numFmtId="189"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89"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89" fontId="19" fillId="2" borderId="4" xfId="1" applyNumberFormat="1" applyFont="1" applyFill="1" applyBorder="1" applyAlignment="1">
      <alignment horizontal="center" vertical="center" shrinkToFit="1"/>
    </xf>
    <xf numFmtId="190" fontId="6" fillId="2" borderId="4" xfId="1" applyNumberFormat="1" applyFont="1" applyFill="1" applyBorder="1" applyAlignment="1">
      <alignment horizontal="center" vertical="center" shrinkToFit="1"/>
    </xf>
    <xf numFmtId="190" fontId="6" fillId="2" borderId="0" xfId="1" applyNumberFormat="1" applyFont="1" applyFill="1" applyBorder="1" applyAlignment="1">
      <alignment horizontal="center" vertical="center" shrinkToFit="1"/>
    </xf>
    <xf numFmtId="0" fontId="12" fillId="2" borderId="0" xfId="0" applyFont="1" applyFill="1" applyBorder="1" applyAlignment="1">
      <alignment horizontal="center" shrinkToFit="1"/>
    </xf>
    <xf numFmtId="3" fontId="6" fillId="2" borderId="4" xfId="1" applyNumberFormat="1" applyFont="1" applyFill="1" applyBorder="1" applyAlignment="1">
      <alignment horizontal="center" vertical="center" shrinkToFit="1"/>
    </xf>
    <xf numFmtId="191"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91" fontId="27" fillId="2" borderId="4" xfId="0" applyNumberFormat="1" applyFont="1" applyFill="1" applyBorder="1" applyAlignment="1">
      <alignment vertical="center" shrinkToFit="1"/>
    </xf>
    <xf numFmtId="0" fontId="13" fillId="2" borderId="0" xfId="0" applyFont="1" applyFill="1" applyBorder="1" applyAlignment="1">
      <alignment vertical="center" shrinkToFit="1"/>
    </xf>
    <xf numFmtId="0" fontId="4" fillId="0" borderId="0" xfId="0" applyFont="1" applyFill="1" applyAlignment="1">
      <alignment horizontal="center" vertical="center" wrapText="1"/>
    </xf>
    <xf numFmtId="0" fontId="5" fillId="0" borderId="0" xfId="0" applyFont="1" applyFill="1" applyBorder="1" applyAlignment="1">
      <alignment vertical="center" shrinkToFit="1"/>
    </xf>
    <xf numFmtId="0" fontId="18" fillId="2" borderId="0" xfId="0" applyFont="1" applyFill="1" applyAlignment="1" applyProtection="1">
      <alignment vertical="top"/>
    </xf>
    <xf numFmtId="0" fontId="8" fillId="2" borderId="0" xfId="0" applyFont="1" applyFill="1" applyAlignment="1" applyProtection="1">
      <alignment horizontal="center" vertical="top" wrapText="1"/>
    </xf>
    <xf numFmtId="0" fontId="4" fillId="2" borderId="0" xfId="0" applyFont="1" applyFill="1" applyAlignment="1" applyProtection="1">
      <alignment horizontal="right" vertical="center"/>
    </xf>
    <xf numFmtId="0" fontId="8" fillId="2" borderId="0" xfId="0" applyFont="1" applyFill="1" applyAlignment="1" applyProtection="1">
      <alignment vertical="top" wrapText="1"/>
    </xf>
    <xf numFmtId="0" fontId="1" fillId="2" borderId="0" xfId="0" applyFont="1" applyFill="1" applyAlignment="1" applyProtection="1">
      <alignment horizontal="center"/>
    </xf>
    <xf numFmtId="2" fontId="1" fillId="2" borderId="0" xfId="0" applyNumberFormat="1" applyFont="1" applyFill="1" applyAlignment="1" applyProtection="1">
      <alignment horizontal="center"/>
    </xf>
    <xf numFmtId="43" fontId="1" fillId="2" borderId="0" xfId="1" applyNumberFormat="1" applyFont="1" applyFill="1" applyAlignment="1" applyProtection="1">
      <alignment horizontal="center"/>
    </xf>
    <xf numFmtId="0" fontId="1" fillId="2" borderId="0" xfId="0" applyFont="1" applyFill="1" applyAlignment="1" applyProtection="1">
      <alignment horizontal="center" vertical="center"/>
    </xf>
    <xf numFmtId="0" fontId="10" fillId="2" borderId="0" xfId="0" applyFont="1" applyFill="1" applyAlignment="1" applyProtection="1">
      <alignment horizontal="center" vertical="top" wrapText="1"/>
    </xf>
    <xf numFmtId="0" fontId="30" fillId="2" borderId="0" xfId="0" applyFont="1" applyFill="1" applyAlignment="1" applyProtection="1">
      <alignment horizontal="right" vertical="center" shrinkToFit="1"/>
    </xf>
    <xf numFmtId="0" fontId="26" fillId="2" borderId="0" xfId="0" applyFont="1" applyFill="1" applyAlignment="1" applyProtection="1">
      <alignment horizontal="right" vertical="center" wrapText="1"/>
    </xf>
    <xf numFmtId="0" fontId="7" fillId="2" borderId="0" xfId="0" applyFont="1" applyFill="1" applyAlignment="1" applyProtection="1">
      <alignment horizontal="center" vertical="center" textRotation="90" shrinkToFit="1"/>
    </xf>
    <xf numFmtId="0" fontId="7" fillId="2" borderId="0" xfId="0" applyFont="1" applyFill="1" applyAlignment="1" applyProtection="1">
      <alignment horizontal="right" vertical="center" shrinkToFit="1"/>
    </xf>
    <xf numFmtId="0" fontId="7" fillId="2" borderId="0" xfId="0" applyFont="1" applyFill="1" applyAlignment="1" applyProtection="1">
      <alignment vertical="center" shrinkToFit="1"/>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shrinkToFit="1"/>
    </xf>
    <xf numFmtId="2" fontId="5" fillId="2" borderId="0" xfId="0" applyNumberFormat="1" applyFont="1" applyFill="1" applyAlignment="1" applyProtection="1">
      <alignment horizontal="center" vertical="center" shrinkToFit="1"/>
    </xf>
    <xf numFmtId="43" fontId="5" fillId="2" borderId="0" xfId="1" applyNumberFormat="1" applyFont="1" applyFill="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26" fillId="2" borderId="4"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2" fontId="5" fillId="0" borderId="5" xfId="0" applyNumberFormat="1" applyFont="1" applyBorder="1" applyAlignment="1" applyProtection="1">
      <alignment horizontal="center" vertical="center" shrinkToFit="1"/>
      <protection locked="0"/>
    </xf>
    <xf numFmtId="43" fontId="5" fillId="0" borderId="5" xfId="1" applyNumberFormat="1" applyFont="1" applyBorder="1" applyAlignment="1" applyProtection="1">
      <alignment horizontal="center" vertical="center" shrinkToFit="1"/>
      <protection locked="0"/>
    </xf>
    <xf numFmtId="1" fontId="5" fillId="0" borderId="5"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187" fontId="5" fillId="0" borderId="4" xfId="0" applyNumberFormat="1" applyFont="1" applyBorder="1" applyAlignment="1" applyProtection="1">
      <alignment vertical="center" shrinkToFit="1"/>
      <protection locked="0"/>
    </xf>
    <xf numFmtId="2" fontId="5" fillId="0" borderId="4" xfId="0" applyNumberFormat="1" applyFont="1" applyBorder="1" applyAlignment="1" applyProtection="1">
      <alignment horizontal="center" vertical="center" shrinkToFit="1"/>
      <protection locked="0"/>
    </xf>
    <xf numFmtId="43" fontId="5" fillId="0" borderId="4" xfId="1"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1" fontId="5" fillId="0" borderId="4"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43" fontId="5" fillId="0" borderId="0" xfId="1" applyNumberFormat="1" applyFont="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Border="1" applyAlignment="1">
      <alignment vertical="center" wrapText="1"/>
    </xf>
    <xf numFmtId="188" fontId="16" fillId="2" borderId="0" xfId="0" applyNumberFormat="1" applyFont="1" applyFill="1" applyBorder="1" applyAlignment="1" applyProtection="1">
      <alignment vertical="center" shrinkToFit="1"/>
      <protection locked="0" hidden="1"/>
    </xf>
    <xf numFmtId="2" fontId="4"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pplyProtection="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2" fontId="40" fillId="2" borderId="1" xfId="0" applyNumberFormat="1"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shrinkToFit="1"/>
    </xf>
    <xf numFmtId="187" fontId="2" fillId="2" borderId="2"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pplyProtection="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26" fillId="2" borderId="0" xfId="0" applyFont="1" applyFill="1" applyBorder="1" applyAlignment="1" applyProtection="1">
      <alignment vertical="center" shrinkToFit="1"/>
      <protection locked="0"/>
    </xf>
    <xf numFmtId="0" fontId="52" fillId="2" borderId="0" xfId="0" applyFont="1" applyFill="1" applyAlignment="1" applyProtection="1">
      <alignment vertical="center" shrinkToFit="1"/>
    </xf>
    <xf numFmtId="188"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91" fontId="20" fillId="2" borderId="0" xfId="0" applyNumberFormat="1" applyFont="1" applyFill="1" applyBorder="1" applyAlignment="1">
      <alignment vertical="center" shrinkToFit="1"/>
    </xf>
    <xf numFmtId="0" fontId="13" fillId="2" borderId="0" xfId="0" applyFont="1" applyFill="1" applyAlignment="1">
      <alignment vertical="center" shrinkToFit="1"/>
    </xf>
    <xf numFmtId="14" fontId="5" fillId="0" borderId="5" xfId="0" applyNumberFormat="1" applyFont="1" applyBorder="1" applyAlignment="1" applyProtection="1">
      <alignment vertical="center" shrinkToFit="1"/>
      <protection locked="0"/>
    </xf>
    <xf numFmtId="49" fontId="5" fillId="0" borderId="5" xfId="0" applyNumberFormat="1" applyFont="1" applyBorder="1" applyAlignment="1" applyProtection="1">
      <alignment horizontal="center" vertical="center" shrinkToFit="1"/>
      <protection locked="0"/>
    </xf>
    <xf numFmtId="0" fontId="54" fillId="0" borderId="4" xfId="0" applyFont="1" applyBorder="1" applyAlignment="1">
      <alignment horizontal="center" vertical="center"/>
    </xf>
    <xf numFmtId="0" fontId="54" fillId="0" borderId="4" xfId="0" applyFont="1" applyBorder="1" applyAlignment="1" applyProtection="1">
      <alignment horizontal="center" vertical="center" shrinkToFit="1"/>
      <protection locked="0"/>
    </xf>
    <xf numFmtId="0" fontId="5" fillId="3" borderId="4" xfId="0" applyFont="1" applyFill="1" applyBorder="1" applyAlignment="1" applyProtection="1">
      <alignment vertical="center" wrapText="1"/>
      <protection locked="0" hidden="1"/>
    </xf>
    <xf numFmtId="0" fontId="53" fillId="0" borderId="1" xfId="0" applyFont="1" applyFill="1" applyBorder="1" applyAlignment="1" applyProtection="1">
      <alignment horizontal="center" vertical="center" wrapText="1" shrinkToFit="1"/>
      <protection locked="0"/>
    </xf>
    <xf numFmtId="0" fontId="53" fillId="0" borderId="3" xfId="0" applyFont="1" applyFill="1" applyBorder="1" applyAlignment="1" applyProtection="1">
      <alignment horizontal="center" vertical="center" wrapText="1" shrinkToFit="1"/>
      <protection locked="0"/>
    </xf>
    <xf numFmtId="0" fontId="42" fillId="2" borderId="0" xfId="0" applyFont="1" applyFill="1" applyBorder="1" applyAlignment="1" applyProtection="1">
      <alignment horizontal="left" wrapText="1"/>
    </xf>
    <xf numFmtId="0" fontId="7" fillId="2" borderId="0" xfId="0" applyFont="1" applyFill="1" applyAlignment="1" applyProtection="1">
      <alignment horizontal="right" vertical="center" shrinkToFit="1"/>
    </xf>
    <xf numFmtId="0" fontId="6" fillId="3" borderId="4" xfId="0" applyFont="1" applyFill="1" applyBorder="1" applyAlignment="1" applyProtection="1">
      <alignment horizontal="center" vertical="center" shrinkToFit="1"/>
    </xf>
    <xf numFmtId="0" fontId="26" fillId="2" borderId="0" xfId="0" applyFont="1" applyFill="1" applyAlignment="1" applyProtection="1">
      <alignment horizontal="right" vertical="center"/>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Border="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13" fillId="2" borderId="3" xfId="0" applyFont="1" applyFill="1" applyBorder="1" applyAlignment="1">
      <alignment horizontal="right" vertical="center" shrinkToFit="1"/>
    </xf>
    <xf numFmtId="0" fontId="13" fillId="2" borderId="4" xfId="0" applyFont="1" applyFill="1" applyBorder="1" applyAlignment="1">
      <alignment horizontal="right" vertical="center" shrinkToFit="1"/>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39" fillId="6" borderId="2" xfId="0" applyFont="1" applyFill="1" applyBorder="1" applyAlignment="1">
      <alignment horizontal="center" vertical="center" shrinkToFit="1"/>
    </xf>
    <xf numFmtId="0" fontId="39"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49" fontId="13" fillId="2" borderId="4" xfId="0" applyNumberFormat="1" applyFont="1" applyFill="1" applyBorder="1" applyAlignment="1">
      <alignment horizontal="right" vertical="center"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3" fillId="2" borderId="4" xfId="0" applyFont="1" applyFill="1" applyBorder="1" applyAlignment="1">
      <alignment horizontal="left" shrinkToFit="1"/>
    </xf>
    <xf numFmtId="0" fontId="13" fillId="2" borderId="5" xfId="0" applyFont="1" applyFill="1" applyBorder="1" applyAlignment="1">
      <alignment vertical="center" shrinkToFit="1"/>
    </xf>
    <xf numFmtId="0" fontId="13" fillId="2" borderId="4" xfId="0" applyFont="1" applyFill="1" applyBorder="1" applyAlignment="1">
      <alignment vertical="center" shrinkToFit="1"/>
    </xf>
    <xf numFmtId="0" fontId="7" fillId="2" borderId="0" xfId="0" applyFont="1" applyFill="1" applyAlignment="1">
      <alignment horizontal="right" vertical="center" shrinkToFi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Border="1" applyAlignment="1">
      <alignment horizontal="right" vertical="center" wrapText="1"/>
    </xf>
    <xf numFmtId="0" fontId="13" fillId="0" borderId="0" xfId="0" applyFont="1" applyFill="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50" fillId="2" borderId="0" xfId="0" applyFont="1" applyFill="1" applyAlignment="1" applyProtection="1">
      <alignment horizontal="center"/>
      <protection locked="0"/>
    </xf>
  </cellXfs>
  <cellStyles count="2">
    <cellStyle name="เครื่องหมายจุลภาค" xfId="1" builtinId="3"/>
    <cellStyle name="ปกติ"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48418</xdr:colOff>
      <xdr:row>1</xdr:row>
      <xdr:rowOff>24709</xdr:rowOff>
    </xdr:from>
    <xdr:to>
      <xdr:col>12</xdr:col>
      <xdr:colOff>357401</xdr:colOff>
      <xdr:row>1</xdr:row>
      <xdr:rowOff>278853</xdr:rowOff>
    </xdr:to>
    <xdr:sp macro="" textlink="">
      <xdr:nvSpPr>
        <xdr:cNvPr id="7" name="Text Box 6">
          <a:extLst>
            <a:ext uri="{FF2B5EF4-FFF2-40B4-BE49-F238E27FC236}">
              <a16:creationId xmlns="" xmlns:a16="http://schemas.microsoft.com/office/drawing/2014/main" id="{D2EFAA59-1237-4938-9C1A-BDA2D203FBA6}"/>
            </a:ext>
          </a:extLst>
        </xdr:cNvPr>
        <xdr:cNvSpPr txBox="1">
          <a:spLocks noChangeArrowheads="1"/>
        </xdr:cNvSpPr>
      </xdr:nvSpPr>
      <xdr:spPr bwMode="auto">
        <a:xfrm>
          <a:off x="9084468" y="81859"/>
          <a:ext cx="1197983"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 xmlns:a16="http://schemas.microsoft.com/office/drawing/2014/main"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 xmlns:a16="http://schemas.microsoft.com/office/drawing/2014/main"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 xmlns:a16="http://schemas.microsoft.com/office/drawing/2014/main"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29"/>
  <sheetViews>
    <sheetView showGridLines="0" zoomScale="130" zoomScaleNormal="130" zoomScaleSheetLayoutView="90" zoomScalePageLayoutView="120" workbookViewId="0">
      <pane ySplit="6" topLeftCell="A25" activePane="bottomLeft" state="frozen"/>
      <selection pane="bottomLeft" activeCell="E30" sqref="E30"/>
    </sheetView>
  </sheetViews>
  <sheetFormatPr defaultColWidth="9" defaultRowHeight="21.95" customHeight="1" x14ac:dyDescent="0.2"/>
  <cols>
    <col min="1" max="1" width="3.125" style="92" customWidth="1"/>
    <col min="2" max="2" width="19.125" style="93" customWidth="1"/>
    <col min="3" max="3" width="14.125" style="94" customWidth="1"/>
    <col min="4" max="4" width="8.125" style="95" customWidth="1"/>
    <col min="5" max="5" width="25.375" style="94" customWidth="1"/>
    <col min="6" max="6" width="13.625" style="94" customWidth="1"/>
    <col min="7" max="7" width="12.375" style="94" customWidth="1"/>
    <col min="8" max="8" width="8.25" style="92" customWidth="1"/>
    <col min="9" max="9" width="7" style="94" customWidth="1"/>
    <col min="10" max="10" width="7" style="96" customWidth="1"/>
    <col min="11" max="11" width="6" style="97" customWidth="1"/>
    <col min="12" max="12" width="5.625" style="98" customWidth="1"/>
    <col min="13" max="13" width="5.75" style="99" customWidth="1"/>
    <col min="14" max="14" width="7.375" style="3" customWidth="1"/>
    <col min="15" max="15" width="9" style="3"/>
    <col min="16" max="16384" width="9" style="27"/>
  </cols>
  <sheetData>
    <row r="1" spans="1:15" s="13" customFormat="1" ht="4.5" customHeight="1" x14ac:dyDescent="0.35">
      <c r="A1" s="54"/>
      <c r="B1" s="54"/>
      <c r="C1" s="54"/>
      <c r="D1" s="54"/>
      <c r="E1" s="54"/>
      <c r="F1" s="54"/>
      <c r="G1" s="54"/>
      <c r="H1" s="54"/>
      <c r="I1" s="54"/>
      <c r="J1" s="54"/>
      <c r="K1" s="54"/>
      <c r="L1" s="54"/>
      <c r="M1" s="54"/>
      <c r="N1" s="11"/>
      <c r="O1" s="12"/>
    </row>
    <row r="2" spans="1:15" s="13" customFormat="1" ht="27.75" customHeight="1" x14ac:dyDescent="0.45">
      <c r="A2" s="55"/>
      <c r="B2" s="56" t="s">
        <v>54</v>
      </c>
      <c r="C2" s="138" t="s">
        <v>77</v>
      </c>
      <c r="D2" s="139"/>
      <c r="E2" s="140" t="s">
        <v>72</v>
      </c>
      <c r="F2" s="140"/>
      <c r="G2" s="140"/>
      <c r="H2" s="140"/>
      <c r="I2" s="140"/>
      <c r="J2" s="140"/>
      <c r="K2" s="140"/>
      <c r="L2" s="140"/>
      <c r="M2" s="140"/>
    </row>
    <row r="3" spans="1:15" s="13" customFormat="1" ht="5.25" customHeight="1" x14ac:dyDescent="0.25">
      <c r="A3" s="55"/>
      <c r="B3" s="57"/>
      <c r="C3" s="57" t="s">
        <v>55</v>
      </c>
      <c r="D3" s="57"/>
      <c r="E3" s="58"/>
      <c r="F3" s="58"/>
      <c r="G3" s="58"/>
      <c r="H3" s="58"/>
      <c r="I3" s="58"/>
      <c r="J3" s="59"/>
      <c r="K3" s="60"/>
      <c r="L3" s="58"/>
      <c r="M3" s="61"/>
    </row>
    <row r="4" spans="1:15" s="13" customFormat="1" ht="20.25" customHeight="1" x14ac:dyDescent="0.25">
      <c r="A4" s="62"/>
      <c r="B4" s="143" t="s">
        <v>59</v>
      </c>
      <c r="C4" s="143"/>
      <c r="D4" s="112">
        <v>16</v>
      </c>
      <c r="E4" s="63" t="s">
        <v>60</v>
      </c>
      <c r="F4" s="112">
        <v>6</v>
      </c>
      <c r="G4" s="64" t="s">
        <v>47</v>
      </c>
      <c r="H4" s="129">
        <v>2564</v>
      </c>
      <c r="I4" s="126" t="s">
        <v>74</v>
      </c>
      <c r="J4" s="142" t="s">
        <v>104</v>
      </c>
      <c r="K4" s="142"/>
      <c r="L4" s="127" t="s">
        <v>45</v>
      </c>
      <c r="M4" s="128">
        <v>44272</v>
      </c>
    </row>
    <row r="5" spans="1:15" s="28" customFormat="1" ht="4.5" customHeight="1" x14ac:dyDescent="0.2">
      <c r="A5" s="65"/>
      <c r="B5" s="141"/>
      <c r="C5" s="141"/>
      <c r="D5" s="66"/>
      <c r="E5" s="66"/>
      <c r="F5" s="67"/>
      <c r="G5" s="68"/>
      <c r="H5" s="69"/>
      <c r="I5" s="68"/>
      <c r="J5" s="70"/>
      <c r="K5" s="71"/>
      <c r="L5" s="72"/>
      <c r="M5" s="69"/>
      <c r="N5" s="3"/>
      <c r="O5" s="3"/>
    </row>
    <row r="6" spans="1:15" s="52" customFormat="1" ht="39.75" customHeight="1" x14ac:dyDescent="0.2">
      <c r="A6" s="73" t="s">
        <v>0</v>
      </c>
      <c r="B6" s="73" t="s">
        <v>63</v>
      </c>
      <c r="C6" s="73" t="s">
        <v>1</v>
      </c>
      <c r="D6" s="74" t="s">
        <v>3</v>
      </c>
      <c r="E6" s="73" t="s">
        <v>68</v>
      </c>
      <c r="F6" s="75" t="s">
        <v>4</v>
      </c>
      <c r="G6" s="76" t="s">
        <v>5</v>
      </c>
      <c r="H6" s="73" t="s">
        <v>2</v>
      </c>
      <c r="I6" s="117" t="s">
        <v>43</v>
      </c>
      <c r="J6" s="118" t="s">
        <v>44</v>
      </c>
      <c r="K6" s="115" t="s">
        <v>70</v>
      </c>
      <c r="L6" s="116" t="s">
        <v>50</v>
      </c>
      <c r="M6" s="77" t="s">
        <v>6</v>
      </c>
      <c r="N6" s="14"/>
      <c r="O6" s="1"/>
    </row>
    <row r="7" spans="1:15" ht="21.95" customHeight="1" x14ac:dyDescent="0.2">
      <c r="A7" s="78">
        <v>1</v>
      </c>
      <c r="B7" s="137" t="s">
        <v>78</v>
      </c>
      <c r="C7" s="78" t="s">
        <v>96</v>
      </c>
      <c r="D7" s="78" t="s">
        <v>51</v>
      </c>
      <c r="E7" s="79" t="s">
        <v>109</v>
      </c>
      <c r="F7" s="79" t="s">
        <v>100</v>
      </c>
      <c r="G7" s="80" t="s">
        <v>117</v>
      </c>
      <c r="H7" s="85" t="s">
        <v>77</v>
      </c>
      <c r="I7" s="87" t="s">
        <v>121</v>
      </c>
      <c r="J7" s="81">
        <v>360</v>
      </c>
      <c r="K7" s="82"/>
      <c r="L7" s="78" t="s">
        <v>101</v>
      </c>
      <c r="M7" s="83">
        <v>1</v>
      </c>
    </row>
    <row r="8" spans="1:15" ht="21.95" customHeight="1" x14ac:dyDescent="0.2">
      <c r="A8" s="78">
        <v>2</v>
      </c>
      <c r="B8" s="137" t="s">
        <v>83</v>
      </c>
      <c r="C8" s="84" t="s">
        <v>95</v>
      </c>
      <c r="D8" s="78" t="s">
        <v>51</v>
      </c>
      <c r="E8" s="79" t="s">
        <v>109</v>
      </c>
      <c r="F8" s="85" t="s">
        <v>100</v>
      </c>
      <c r="G8" s="80" t="s">
        <v>117</v>
      </c>
      <c r="H8" s="85" t="s">
        <v>77</v>
      </c>
      <c r="I8" s="87" t="s">
        <v>121</v>
      </c>
      <c r="J8" s="81">
        <v>360</v>
      </c>
      <c r="K8" s="83"/>
      <c r="L8" s="78" t="s">
        <v>101</v>
      </c>
      <c r="M8" s="83">
        <v>1</v>
      </c>
    </row>
    <row r="9" spans="1:15" ht="21.95" customHeight="1" x14ac:dyDescent="0.2">
      <c r="A9" s="78">
        <v>3</v>
      </c>
      <c r="B9" s="137" t="s">
        <v>83</v>
      </c>
      <c r="C9" s="84" t="s">
        <v>95</v>
      </c>
      <c r="D9" s="78" t="s">
        <v>51</v>
      </c>
      <c r="E9" s="79" t="s">
        <v>109</v>
      </c>
      <c r="F9" s="85" t="s">
        <v>100</v>
      </c>
      <c r="G9" s="85" t="s">
        <v>118</v>
      </c>
      <c r="H9" s="85" t="s">
        <v>77</v>
      </c>
      <c r="I9" s="87" t="s">
        <v>121</v>
      </c>
      <c r="J9" s="81">
        <v>360</v>
      </c>
      <c r="K9" s="89"/>
      <c r="L9" s="78" t="s">
        <v>101</v>
      </c>
      <c r="M9" s="83">
        <v>1</v>
      </c>
    </row>
    <row r="10" spans="1:15" ht="21.95" customHeight="1" x14ac:dyDescent="0.2">
      <c r="A10" s="78">
        <v>4</v>
      </c>
      <c r="B10" s="137" t="s">
        <v>86</v>
      </c>
      <c r="C10" s="84" t="s">
        <v>95</v>
      </c>
      <c r="D10" s="78" t="s">
        <v>51</v>
      </c>
      <c r="E10" s="79" t="s">
        <v>109</v>
      </c>
      <c r="F10" s="79" t="s">
        <v>100</v>
      </c>
      <c r="G10" s="80" t="s">
        <v>117</v>
      </c>
      <c r="H10" s="85" t="s">
        <v>77</v>
      </c>
      <c r="I10" s="87" t="s">
        <v>121</v>
      </c>
      <c r="J10" s="81">
        <v>120</v>
      </c>
      <c r="K10" s="83"/>
      <c r="L10" s="78" t="s">
        <v>101</v>
      </c>
      <c r="M10" s="83">
        <v>1</v>
      </c>
    </row>
    <row r="11" spans="1:15" ht="21.95" customHeight="1" x14ac:dyDescent="0.2">
      <c r="A11" s="78">
        <v>5</v>
      </c>
      <c r="B11" s="137" t="s">
        <v>86</v>
      </c>
      <c r="C11" s="84" t="s">
        <v>95</v>
      </c>
      <c r="D11" s="78" t="s">
        <v>51</v>
      </c>
      <c r="E11" s="79" t="s">
        <v>109</v>
      </c>
      <c r="F11" s="85" t="s">
        <v>100</v>
      </c>
      <c r="G11" s="80" t="s">
        <v>118</v>
      </c>
      <c r="H11" s="85" t="s">
        <v>77</v>
      </c>
      <c r="I11" s="87" t="s">
        <v>121</v>
      </c>
      <c r="J11" s="88">
        <v>120</v>
      </c>
      <c r="K11" s="83"/>
      <c r="L11" s="78" t="s">
        <v>101</v>
      </c>
      <c r="M11" s="83">
        <v>1</v>
      </c>
    </row>
    <row r="12" spans="1:15" ht="21.95" customHeight="1" x14ac:dyDescent="0.2">
      <c r="A12" s="78">
        <v>6</v>
      </c>
      <c r="B12" s="137" t="s">
        <v>91</v>
      </c>
      <c r="C12" s="84" t="s">
        <v>97</v>
      </c>
      <c r="D12" s="78" t="s">
        <v>51</v>
      </c>
      <c r="E12" s="79" t="s">
        <v>109</v>
      </c>
      <c r="F12" s="85" t="s">
        <v>100</v>
      </c>
      <c r="G12" s="86" t="s">
        <v>117</v>
      </c>
      <c r="H12" s="85" t="s">
        <v>77</v>
      </c>
      <c r="I12" s="87" t="s">
        <v>121</v>
      </c>
      <c r="J12" s="81">
        <v>120</v>
      </c>
      <c r="K12" s="89"/>
      <c r="L12" s="78" t="s">
        <v>101</v>
      </c>
      <c r="M12" s="83">
        <v>1</v>
      </c>
    </row>
    <row r="13" spans="1:15" ht="21.95" customHeight="1" x14ac:dyDescent="0.2">
      <c r="A13" s="78">
        <v>7</v>
      </c>
      <c r="B13" s="137" t="s">
        <v>91</v>
      </c>
      <c r="C13" s="84" t="s">
        <v>97</v>
      </c>
      <c r="D13" s="78" t="s">
        <v>51</v>
      </c>
      <c r="E13" s="79" t="s">
        <v>109</v>
      </c>
      <c r="F13" s="79" t="s">
        <v>100</v>
      </c>
      <c r="G13" s="80" t="s">
        <v>119</v>
      </c>
      <c r="H13" s="85" t="s">
        <v>77</v>
      </c>
      <c r="I13" s="87" t="s">
        <v>121</v>
      </c>
      <c r="J13" s="88">
        <v>120</v>
      </c>
      <c r="K13" s="83"/>
      <c r="L13" s="78" t="s">
        <v>101</v>
      </c>
      <c r="M13" s="83">
        <v>1</v>
      </c>
    </row>
    <row r="14" spans="1:15" ht="21.95" customHeight="1" x14ac:dyDescent="0.2">
      <c r="A14" s="78">
        <v>8</v>
      </c>
      <c r="B14" s="137" t="s">
        <v>87</v>
      </c>
      <c r="C14" s="84" t="s">
        <v>98</v>
      </c>
      <c r="D14" s="84" t="s">
        <v>66</v>
      </c>
      <c r="E14" s="79" t="s">
        <v>109</v>
      </c>
      <c r="F14" s="85" t="s">
        <v>100</v>
      </c>
      <c r="G14" s="85" t="s">
        <v>117</v>
      </c>
      <c r="H14" s="85" t="s">
        <v>77</v>
      </c>
      <c r="I14" s="87" t="s">
        <v>121</v>
      </c>
      <c r="J14" s="88">
        <v>120</v>
      </c>
      <c r="K14" s="89"/>
      <c r="L14" s="78" t="s">
        <v>101</v>
      </c>
      <c r="M14" s="83">
        <v>1</v>
      </c>
    </row>
    <row r="15" spans="1:15" ht="21.95" customHeight="1" x14ac:dyDescent="0.2">
      <c r="A15" s="78">
        <v>9</v>
      </c>
      <c r="B15" s="137" t="s">
        <v>87</v>
      </c>
      <c r="C15" s="84" t="s">
        <v>98</v>
      </c>
      <c r="D15" s="84" t="s">
        <v>66</v>
      </c>
      <c r="E15" s="79" t="s">
        <v>109</v>
      </c>
      <c r="F15" s="79" t="s">
        <v>100</v>
      </c>
      <c r="G15" s="80" t="s">
        <v>119</v>
      </c>
      <c r="H15" s="85" t="s">
        <v>77</v>
      </c>
      <c r="I15" s="87" t="s">
        <v>121</v>
      </c>
      <c r="J15" s="88">
        <v>120</v>
      </c>
      <c r="K15" s="83"/>
      <c r="L15" s="78" t="s">
        <v>101</v>
      </c>
      <c r="M15" s="83">
        <v>1</v>
      </c>
    </row>
    <row r="16" spans="1:15" ht="21.95" customHeight="1" x14ac:dyDescent="0.2">
      <c r="A16" s="78">
        <v>10</v>
      </c>
      <c r="B16" s="137" t="s">
        <v>103</v>
      </c>
      <c r="C16" s="84" t="s">
        <v>98</v>
      </c>
      <c r="D16" s="84" t="s">
        <v>66</v>
      </c>
      <c r="E16" s="79" t="s">
        <v>109</v>
      </c>
      <c r="F16" s="85" t="s">
        <v>100</v>
      </c>
      <c r="G16" s="85" t="s">
        <v>117</v>
      </c>
      <c r="H16" s="85" t="s">
        <v>77</v>
      </c>
      <c r="I16" s="87" t="s">
        <v>121</v>
      </c>
      <c r="J16" s="88">
        <v>120</v>
      </c>
      <c r="K16" s="89"/>
      <c r="L16" s="78" t="s">
        <v>101</v>
      </c>
      <c r="M16" s="83">
        <v>1</v>
      </c>
    </row>
    <row r="17" spans="1:14" ht="21.95" customHeight="1" x14ac:dyDescent="0.2">
      <c r="A17" s="78">
        <v>11</v>
      </c>
      <c r="B17" s="137" t="s">
        <v>103</v>
      </c>
      <c r="C17" s="84" t="s">
        <v>98</v>
      </c>
      <c r="D17" s="84" t="s">
        <v>66</v>
      </c>
      <c r="E17" s="79" t="s">
        <v>109</v>
      </c>
      <c r="F17" s="79" t="s">
        <v>100</v>
      </c>
      <c r="G17" s="80" t="s">
        <v>119</v>
      </c>
      <c r="H17" s="85" t="s">
        <v>77</v>
      </c>
      <c r="I17" s="87" t="s">
        <v>121</v>
      </c>
      <c r="J17" s="134" t="s">
        <v>122</v>
      </c>
      <c r="K17" s="83"/>
      <c r="L17" s="78" t="s">
        <v>101</v>
      </c>
      <c r="M17" s="83">
        <v>1</v>
      </c>
    </row>
    <row r="18" spans="1:14" ht="21.95" customHeight="1" x14ac:dyDescent="0.2">
      <c r="A18" s="78">
        <v>12</v>
      </c>
      <c r="B18" s="137" t="s">
        <v>90</v>
      </c>
      <c r="C18" s="78" t="s">
        <v>96</v>
      </c>
      <c r="D18" s="84" t="s">
        <v>51</v>
      </c>
      <c r="E18" s="79" t="s">
        <v>110</v>
      </c>
      <c r="F18" s="85" t="s">
        <v>100</v>
      </c>
      <c r="G18" s="85" t="s">
        <v>117</v>
      </c>
      <c r="H18" s="85" t="s">
        <v>77</v>
      </c>
      <c r="I18" s="87" t="s">
        <v>121</v>
      </c>
      <c r="J18" s="81">
        <v>360</v>
      </c>
      <c r="K18" s="89"/>
      <c r="L18" s="78" t="s">
        <v>101</v>
      </c>
      <c r="M18" s="83">
        <v>1</v>
      </c>
    </row>
    <row r="19" spans="1:14" ht="21.95" customHeight="1" x14ac:dyDescent="0.2">
      <c r="A19" s="78">
        <v>13</v>
      </c>
      <c r="B19" s="137" t="s">
        <v>80</v>
      </c>
      <c r="C19" s="84" t="s">
        <v>95</v>
      </c>
      <c r="D19" s="84" t="s">
        <v>51</v>
      </c>
      <c r="E19" s="79" t="s">
        <v>110</v>
      </c>
      <c r="F19" s="79" t="s">
        <v>100</v>
      </c>
      <c r="G19" s="80" t="s">
        <v>117</v>
      </c>
      <c r="H19" s="85" t="s">
        <v>77</v>
      </c>
      <c r="I19" s="87" t="s">
        <v>121</v>
      </c>
      <c r="J19" s="134" t="s">
        <v>124</v>
      </c>
      <c r="K19" s="83"/>
      <c r="L19" s="78" t="s">
        <v>101</v>
      </c>
      <c r="M19" s="83">
        <v>1</v>
      </c>
    </row>
    <row r="20" spans="1:14" ht="21.95" customHeight="1" x14ac:dyDescent="0.2">
      <c r="A20" s="78">
        <v>14</v>
      </c>
      <c r="B20" s="137" t="s">
        <v>80</v>
      </c>
      <c r="C20" s="84" t="s">
        <v>95</v>
      </c>
      <c r="D20" s="84" t="s">
        <v>51</v>
      </c>
      <c r="E20" s="79" t="s">
        <v>110</v>
      </c>
      <c r="F20" s="85" t="s">
        <v>100</v>
      </c>
      <c r="G20" s="85" t="s">
        <v>118</v>
      </c>
      <c r="H20" s="85" t="s">
        <v>77</v>
      </c>
      <c r="I20" s="87" t="s">
        <v>121</v>
      </c>
      <c r="J20" s="134" t="s">
        <v>125</v>
      </c>
      <c r="K20" s="89"/>
      <c r="L20" s="78" t="s">
        <v>101</v>
      </c>
      <c r="M20" s="83">
        <v>1</v>
      </c>
    </row>
    <row r="21" spans="1:14" ht="21.95" customHeight="1" x14ac:dyDescent="0.2">
      <c r="A21" s="78">
        <v>15</v>
      </c>
      <c r="B21" s="137" t="s">
        <v>81</v>
      </c>
      <c r="C21" s="84" t="s">
        <v>95</v>
      </c>
      <c r="D21" s="78" t="s">
        <v>51</v>
      </c>
      <c r="E21" s="79" t="s">
        <v>110</v>
      </c>
      <c r="F21" s="79" t="s">
        <v>100</v>
      </c>
      <c r="G21" s="80" t="s">
        <v>117</v>
      </c>
      <c r="H21" s="85" t="s">
        <v>77</v>
      </c>
      <c r="I21" s="87" t="s">
        <v>121</v>
      </c>
      <c r="J21" s="134" t="s">
        <v>124</v>
      </c>
      <c r="K21" s="83"/>
      <c r="L21" s="78" t="s">
        <v>101</v>
      </c>
      <c r="M21" s="83">
        <v>1</v>
      </c>
    </row>
    <row r="22" spans="1:14" ht="21.95" customHeight="1" x14ac:dyDescent="0.2">
      <c r="A22" s="78">
        <v>16</v>
      </c>
      <c r="B22" s="137" t="s">
        <v>81</v>
      </c>
      <c r="C22" s="84" t="s">
        <v>95</v>
      </c>
      <c r="D22" s="78" t="s">
        <v>51</v>
      </c>
      <c r="E22" s="79" t="s">
        <v>110</v>
      </c>
      <c r="F22" s="85" t="s">
        <v>100</v>
      </c>
      <c r="G22" s="85" t="s">
        <v>118</v>
      </c>
      <c r="H22" s="85" t="s">
        <v>77</v>
      </c>
      <c r="I22" s="87" t="s">
        <v>121</v>
      </c>
      <c r="J22" s="134" t="s">
        <v>125</v>
      </c>
      <c r="K22" s="89"/>
      <c r="L22" s="78" t="s">
        <v>101</v>
      </c>
      <c r="M22" s="83">
        <v>1</v>
      </c>
    </row>
    <row r="23" spans="1:14" ht="21.95" customHeight="1" x14ac:dyDescent="0.2">
      <c r="A23" s="78">
        <v>17</v>
      </c>
      <c r="B23" s="137" t="s">
        <v>82</v>
      </c>
      <c r="C23" s="84" t="s">
        <v>95</v>
      </c>
      <c r="D23" s="78" t="s">
        <v>51</v>
      </c>
      <c r="E23" s="79" t="s">
        <v>110</v>
      </c>
      <c r="F23" s="79" t="s">
        <v>100</v>
      </c>
      <c r="G23" s="80" t="s">
        <v>117</v>
      </c>
      <c r="H23" s="85" t="s">
        <v>77</v>
      </c>
      <c r="I23" s="87" t="s">
        <v>121</v>
      </c>
      <c r="J23" s="134" t="s">
        <v>124</v>
      </c>
      <c r="K23" s="83"/>
      <c r="L23" s="78" t="s">
        <v>101</v>
      </c>
      <c r="M23" s="83">
        <v>1</v>
      </c>
    </row>
    <row r="24" spans="1:14" ht="21.95" customHeight="1" x14ac:dyDescent="0.2">
      <c r="A24" s="78">
        <v>18</v>
      </c>
      <c r="B24" s="137" t="s">
        <v>82</v>
      </c>
      <c r="C24" s="84" t="s">
        <v>95</v>
      </c>
      <c r="D24" s="78" t="s">
        <v>51</v>
      </c>
      <c r="E24" s="79" t="s">
        <v>110</v>
      </c>
      <c r="F24" s="85" t="s">
        <v>100</v>
      </c>
      <c r="G24" s="85" t="s">
        <v>118</v>
      </c>
      <c r="H24" s="85" t="s">
        <v>77</v>
      </c>
      <c r="I24" s="87" t="s">
        <v>121</v>
      </c>
      <c r="J24" s="134" t="s">
        <v>125</v>
      </c>
      <c r="K24" s="89"/>
      <c r="L24" s="78" t="s">
        <v>101</v>
      </c>
      <c r="M24" s="83">
        <v>1</v>
      </c>
    </row>
    <row r="25" spans="1:14" ht="21.95" customHeight="1" x14ac:dyDescent="0.2">
      <c r="A25" s="78">
        <v>19</v>
      </c>
      <c r="B25" s="137" t="s">
        <v>88</v>
      </c>
      <c r="C25" s="84" t="s">
        <v>98</v>
      </c>
      <c r="D25" s="84" t="s">
        <v>66</v>
      </c>
      <c r="E25" s="79" t="s">
        <v>110</v>
      </c>
      <c r="F25" s="79" t="s">
        <v>100</v>
      </c>
      <c r="G25" s="80" t="s">
        <v>117</v>
      </c>
      <c r="H25" s="85" t="s">
        <v>77</v>
      </c>
      <c r="I25" s="87" t="s">
        <v>121</v>
      </c>
      <c r="J25" s="134" t="s">
        <v>124</v>
      </c>
      <c r="K25" s="83"/>
      <c r="L25" s="78" t="s">
        <v>101</v>
      </c>
      <c r="M25" s="83">
        <v>1</v>
      </c>
    </row>
    <row r="26" spans="1:14" ht="21.95" customHeight="1" x14ac:dyDescent="0.2">
      <c r="A26" s="78">
        <v>20</v>
      </c>
      <c r="B26" s="137" t="s">
        <v>88</v>
      </c>
      <c r="C26" s="84" t="s">
        <v>98</v>
      </c>
      <c r="D26" s="84" t="s">
        <v>66</v>
      </c>
      <c r="E26" s="79" t="s">
        <v>112</v>
      </c>
      <c r="F26" s="85" t="s">
        <v>100</v>
      </c>
      <c r="G26" s="80" t="s">
        <v>118</v>
      </c>
      <c r="H26" s="85" t="s">
        <v>77</v>
      </c>
      <c r="I26" s="87" t="s">
        <v>121</v>
      </c>
      <c r="J26" s="134" t="s">
        <v>125</v>
      </c>
      <c r="K26" s="83"/>
      <c r="L26" s="78" t="s">
        <v>101</v>
      </c>
      <c r="M26" s="83">
        <v>1</v>
      </c>
    </row>
    <row r="27" spans="1:14" ht="21.95" customHeight="1" x14ac:dyDescent="0.2">
      <c r="A27" s="78">
        <v>21</v>
      </c>
      <c r="B27" s="90" t="s">
        <v>107</v>
      </c>
      <c r="C27" s="84" t="s">
        <v>98</v>
      </c>
      <c r="D27" s="84" t="s">
        <v>66</v>
      </c>
      <c r="E27" s="79" t="s">
        <v>110</v>
      </c>
      <c r="F27" s="79" t="s">
        <v>100</v>
      </c>
      <c r="G27" s="80" t="s">
        <v>117</v>
      </c>
      <c r="H27" s="85" t="s">
        <v>77</v>
      </c>
      <c r="I27" s="87" t="s">
        <v>126</v>
      </c>
      <c r="J27" s="134" t="s">
        <v>124</v>
      </c>
      <c r="K27" s="83"/>
      <c r="L27" s="78" t="s">
        <v>101</v>
      </c>
      <c r="M27" s="83">
        <v>1</v>
      </c>
      <c r="N27" s="3" t="s">
        <v>108</v>
      </c>
    </row>
    <row r="28" spans="1:14" ht="21.95" customHeight="1" x14ac:dyDescent="0.2">
      <c r="A28" s="78">
        <v>22</v>
      </c>
      <c r="B28" s="90" t="s">
        <v>107</v>
      </c>
      <c r="C28" s="84" t="s">
        <v>98</v>
      </c>
      <c r="D28" s="84" t="s">
        <v>66</v>
      </c>
      <c r="E28" s="79" t="s">
        <v>110</v>
      </c>
      <c r="F28" s="85" t="s">
        <v>100</v>
      </c>
      <c r="G28" s="85" t="s">
        <v>118</v>
      </c>
      <c r="H28" s="85" t="s">
        <v>77</v>
      </c>
      <c r="I28" s="87" t="s">
        <v>127</v>
      </c>
      <c r="J28" s="134" t="s">
        <v>124</v>
      </c>
      <c r="K28" s="89"/>
      <c r="L28" s="78" t="s">
        <v>101</v>
      </c>
      <c r="M28" s="83">
        <v>1</v>
      </c>
      <c r="N28" s="3" t="s">
        <v>108</v>
      </c>
    </row>
    <row r="29" spans="1:14" ht="21.95" customHeight="1" x14ac:dyDescent="0.2">
      <c r="A29" s="78">
        <v>23</v>
      </c>
      <c r="B29" s="137" t="s">
        <v>79</v>
      </c>
      <c r="C29" s="84" t="s">
        <v>96</v>
      </c>
      <c r="D29" s="84" t="s">
        <v>51</v>
      </c>
      <c r="E29" s="79" t="s">
        <v>113</v>
      </c>
      <c r="F29" s="79" t="s">
        <v>100</v>
      </c>
      <c r="G29" s="80" t="s">
        <v>117</v>
      </c>
      <c r="H29" s="85" t="s">
        <v>77</v>
      </c>
      <c r="I29" s="87" t="s">
        <v>121</v>
      </c>
      <c r="J29" s="134" t="s">
        <v>123</v>
      </c>
      <c r="K29" s="83"/>
      <c r="L29" s="78" t="s">
        <v>101</v>
      </c>
      <c r="M29" s="83">
        <v>1</v>
      </c>
    </row>
    <row r="30" spans="1:14" ht="21.95" customHeight="1" x14ac:dyDescent="0.2">
      <c r="A30" s="78">
        <v>24</v>
      </c>
      <c r="B30" s="137" t="s">
        <v>84</v>
      </c>
      <c r="C30" s="84" t="s">
        <v>95</v>
      </c>
      <c r="D30" s="78" t="s">
        <v>51</v>
      </c>
      <c r="E30" s="79" t="s">
        <v>113</v>
      </c>
      <c r="F30" s="85" t="s">
        <v>100</v>
      </c>
      <c r="G30" s="85" t="s">
        <v>117</v>
      </c>
      <c r="H30" s="85" t="s">
        <v>77</v>
      </c>
      <c r="I30" s="87" t="s">
        <v>121</v>
      </c>
      <c r="J30" s="81">
        <v>360</v>
      </c>
      <c r="K30" s="89"/>
      <c r="L30" s="78" t="s">
        <v>101</v>
      </c>
      <c r="M30" s="83">
        <v>1</v>
      </c>
    </row>
    <row r="31" spans="1:14" ht="21.95" customHeight="1" x14ac:dyDescent="0.2">
      <c r="A31" s="78">
        <v>25</v>
      </c>
      <c r="B31" s="137" t="s">
        <v>84</v>
      </c>
      <c r="C31" s="84" t="s">
        <v>95</v>
      </c>
      <c r="D31" s="78" t="s">
        <v>51</v>
      </c>
      <c r="E31" s="79" t="s">
        <v>113</v>
      </c>
      <c r="F31" s="79" t="s">
        <v>100</v>
      </c>
      <c r="G31" s="80" t="s">
        <v>118</v>
      </c>
      <c r="H31" s="85" t="s">
        <v>77</v>
      </c>
      <c r="I31" s="87" t="s">
        <v>121</v>
      </c>
      <c r="J31" s="81">
        <v>360</v>
      </c>
      <c r="K31" s="83"/>
      <c r="L31" s="78" t="s">
        <v>101</v>
      </c>
      <c r="M31" s="83">
        <v>1</v>
      </c>
    </row>
    <row r="32" spans="1:14" ht="21.95" customHeight="1" x14ac:dyDescent="0.2">
      <c r="A32" s="78">
        <v>26</v>
      </c>
      <c r="B32" s="137" t="s">
        <v>105</v>
      </c>
      <c r="C32" s="84" t="s">
        <v>97</v>
      </c>
      <c r="D32" s="78" t="s">
        <v>51</v>
      </c>
      <c r="E32" s="79" t="s">
        <v>113</v>
      </c>
      <c r="F32" s="85" t="s">
        <v>100</v>
      </c>
      <c r="G32" s="85" t="s">
        <v>119</v>
      </c>
      <c r="H32" s="85" t="s">
        <v>77</v>
      </c>
      <c r="I32" s="87" t="s">
        <v>121</v>
      </c>
      <c r="J32" s="88">
        <v>160</v>
      </c>
      <c r="K32" s="89"/>
      <c r="L32" s="78" t="s">
        <v>101</v>
      </c>
      <c r="M32" s="83">
        <v>1</v>
      </c>
    </row>
    <row r="33" spans="1:13" ht="21.95" customHeight="1" x14ac:dyDescent="0.2">
      <c r="A33" s="78">
        <v>27</v>
      </c>
      <c r="B33" s="137" t="s">
        <v>105</v>
      </c>
      <c r="C33" s="84" t="s">
        <v>97</v>
      </c>
      <c r="D33" s="78" t="s">
        <v>51</v>
      </c>
      <c r="E33" s="79" t="s">
        <v>113</v>
      </c>
      <c r="F33" s="79" t="s">
        <v>100</v>
      </c>
      <c r="G33" s="80" t="s">
        <v>119</v>
      </c>
      <c r="H33" s="85" t="s">
        <v>77</v>
      </c>
      <c r="I33" s="87" t="s">
        <v>121</v>
      </c>
      <c r="J33" s="88">
        <v>160</v>
      </c>
      <c r="K33" s="83"/>
      <c r="L33" s="78" t="s">
        <v>101</v>
      </c>
      <c r="M33" s="83">
        <v>1</v>
      </c>
    </row>
    <row r="34" spans="1:13" ht="21.95" customHeight="1" x14ac:dyDescent="0.2">
      <c r="A34" s="78">
        <v>28</v>
      </c>
      <c r="B34" s="137" t="s">
        <v>106</v>
      </c>
      <c r="C34" s="84" t="s">
        <v>97</v>
      </c>
      <c r="D34" s="78" t="s">
        <v>51</v>
      </c>
      <c r="E34" s="79" t="s">
        <v>113</v>
      </c>
      <c r="F34" s="85" t="s">
        <v>100</v>
      </c>
      <c r="G34" s="85" t="s">
        <v>117</v>
      </c>
      <c r="H34" s="85" t="s">
        <v>77</v>
      </c>
      <c r="I34" s="87" t="s">
        <v>121</v>
      </c>
      <c r="J34" s="88">
        <v>160</v>
      </c>
      <c r="K34" s="89"/>
      <c r="L34" s="78" t="s">
        <v>101</v>
      </c>
      <c r="M34" s="83">
        <v>1</v>
      </c>
    </row>
    <row r="35" spans="1:13" ht="21.95" customHeight="1" x14ac:dyDescent="0.2">
      <c r="A35" s="78">
        <v>29</v>
      </c>
      <c r="B35" s="137" t="s">
        <v>106</v>
      </c>
      <c r="C35" s="84" t="s">
        <v>97</v>
      </c>
      <c r="D35" s="78" t="s">
        <v>51</v>
      </c>
      <c r="E35" s="79" t="s">
        <v>113</v>
      </c>
      <c r="F35" s="79" t="s">
        <v>100</v>
      </c>
      <c r="G35" s="80" t="s">
        <v>119</v>
      </c>
      <c r="H35" s="85" t="s">
        <v>77</v>
      </c>
      <c r="I35" s="87" t="s">
        <v>121</v>
      </c>
      <c r="J35" s="88">
        <v>160</v>
      </c>
      <c r="K35" s="83"/>
      <c r="L35" s="78" t="s">
        <v>101</v>
      </c>
      <c r="M35" s="83">
        <v>1</v>
      </c>
    </row>
    <row r="36" spans="1:13" ht="21.95" customHeight="1" x14ac:dyDescent="0.2">
      <c r="A36" s="78">
        <v>30</v>
      </c>
      <c r="B36" s="90" t="s">
        <v>114</v>
      </c>
      <c r="C36" s="84" t="s">
        <v>98</v>
      </c>
      <c r="D36" s="84" t="s">
        <v>66</v>
      </c>
      <c r="E36" s="79" t="s">
        <v>113</v>
      </c>
      <c r="F36" s="85" t="s">
        <v>100</v>
      </c>
      <c r="G36" s="85" t="s">
        <v>117</v>
      </c>
      <c r="H36" s="85" t="s">
        <v>77</v>
      </c>
      <c r="I36" s="87" t="s">
        <v>121</v>
      </c>
      <c r="J36" s="88">
        <v>160</v>
      </c>
      <c r="K36" s="89"/>
      <c r="L36" s="78" t="s">
        <v>101</v>
      </c>
      <c r="M36" s="83">
        <v>1</v>
      </c>
    </row>
    <row r="37" spans="1:13" ht="21.95" customHeight="1" x14ac:dyDescent="0.2">
      <c r="A37" s="78">
        <v>31</v>
      </c>
      <c r="B37" s="90" t="s">
        <v>114</v>
      </c>
      <c r="C37" s="84" t="s">
        <v>98</v>
      </c>
      <c r="D37" s="84" t="s">
        <v>66</v>
      </c>
      <c r="E37" s="79" t="s">
        <v>113</v>
      </c>
      <c r="F37" s="79" t="s">
        <v>100</v>
      </c>
      <c r="G37" s="80" t="s">
        <v>119</v>
      </c>
      <c r="H37" s="85" t="s">
        <v>77</v>
      </c>
      <c r="I37" s="87" t="s">
        <v>121</v>
      </c>
      <c r="J37" s="88">
        <v>160</v>
      </c>
      <c r="K37" s="83"/>
      <c r="L37" s="78" t="s">
        <v>101</v>
      </c>
      <c r="M37" s="83">
        <v>1</v>
      </c>
    </row>
    <row r="38" spans="1:13" ht="21.95" customHeight="1" x14ac:dyDescent="0.2">
      <c r="A38" s="78"/>
      <c r="B38" s="90" t="s">
        <v>120</v>
      </c>
      <c r="C38" s="84" t="s">
        <v>93</v>
      </c>
      <c r="D38" s="78" t="s">
        <v>51</v>
      </c>
      <c r="E38" s="79" t="s">
        <v>115</v>
      </c>
      <c r="F38" s="79" t="s">
        <v>111</v>
      </c>
      <c r="G38" s="80" t="s">
        <v>117</v>
      </c>
      <c r="H38" s="85" t="s">
        <v>77</v>
      </c>
      <c r="I38" s="87" t="s">
        <v>121</v>
      </c>
      <c r="J38" s="81">
        <v>360</v>
      </c>
      <c r="K38" s="83"/>
      <c r="L38" s="78" t="s">
        <v>101</v>
      </c>
      <c r="M38" s="83">
        <v>1</v>
      </c>
    </row>
    <row r="39" spans="1:13" ht="21.95" customHeight="1" x14ac:dyDescent="0.2">
      <c r="A39" s="78">
        <v>32</v>
      </c>
      <c r="B39" s="137" t="s">
        <v>85</v>
      </c>
      <c r="C39" s="135" t="s">
        <v>94</v>
      </c>
      <c r="D39" s="78" t="s">
        <v>51</v>
      </c>
      <c r="E39" s="79" t="s">
        <v>115</v>
      </c>
      <c r="F39" s="85" t="s">
        <v>111</v>
      </c>
      <c r="G39" s="80" t="s">
        <v>119</v>
      </c>
      <c r="H39" s="85" t="s">
        <v>77</v>
      </c>
      <c r="I39" s="87" t="s">
        <v>121</v>
      </c>
      <c r="J39" s="134" t="s">
        <v>128</v>
      </c>
      <c r="K39" s="83"/>
      <c r="L39" s="78" t="s">
        <v>101</v>
      </c>
      <c r="M39" s="83">
        <v>1</v>
      </c>
    </row>
    <row r="40" spans="1:13" ht="21.95" customHeight="1" x14ac:dyDescent="0.2">
      <c r="A40" s="78">
        <v>33</v>
      </c>
      <c r="B40" s="137" t="s">
        <v>116</v>
      </c>
      <c r="C40" s="135" t="s">
        <v>94</v>
      </c>
      <c r="D40" s="78" t="s">
        <v>51</v>
      </c>
      <c r="E40" s="79" t="s">
        <v>115</v>
      </c>
      <c r="F40" s="85" t="s">
        <v>111</v>
      </c>
      <c r="G40" s="80" t="s">
        <v>117</v>
      </c>
      <c r="H40" s="85" t="s">
        <v>77</v>
      </c>
      <c r="I40" s="87" t="s">
        <v>121</v>
      </c>
      <c r="J40" s="81">
        <v>360</v>
      </c>
      <c r="K40" s="83"/>
      <c r="L40" s="78" t="s">
        <v>101</v>
      </c>
      <c r="M40" s="83">
        <v>1</v>
      </c>
    </row>
    <row r="41" spans="1:13" ht="21.95" customHeight="1" x14ac:dyDescent="0.2">
      <c r="A41" s="78">
        <v>34</v>
      </c>
      <c r="B41" s="137" t="s">
        <v>92</v>
      </c>
      <c r="C41" s="136" t="s">
        <v>102</v>
      </c>
      <c r="D41" s="78" t="s">
        <v>51</v>
      </c>
      <c r="E41" s="79" t="s">
        <v>115</v>
      </c>
      <c r="F41" s="85" t="s">
        <v>111</v>
      </c>
      <c r="G41" s="85" t="s">
        <v>119</v>
      </c>
      <c r="H41" s="85" t="s">
        <v>77</v>
      </c>
      <c r="I41" s="87" t="s">
        <v>121</v>
      </c>
      <c r="J41" s="134" t="s">
        <v>128</v>
      </c>
      <c r="K41" s="89"/>
      <c r="L41" s="78" t="s">
        <v>101</v>
      </c>
      <c r="M41" s="83">
        <v>1</v>
      </c>
    </row>
    <row r="42" spans="1:13" ht="21.95" customHeight="1" x14ac:dyDescent="0.2">
      <c r="A42" s="78">
        <v>35</v>
      </c>
      <c r="B42" s="137" t="s">
        <v>89</v>
      </c>
      <c r="C42" s="84" t="s">
        <v>99</v>
      </c>
      <c r="D42" s="84" t="s">
        <v>66</v>
      </c>
      <c r="E42" s="79" t="s">
        <v>115</v>
      </c>
      <c r="F42" s="85" t="s">
        <v>111</v>
      </c>
      <c r="G42" s="80" t="s">
        <v>119</v>
      </c>
      <c r="H42" s="85" t="s">
        <v>77</v>
      </c>
      <c r="I42" s="87" t="s">
        <v>121</v>
      </c>
      <c r="J42" s="134" t="s">
        <v>128</v>
      </c>
      <c r="K42" s="83"/>
      <c r="L42" s="78" t="s">
        <v>101</v>
      </c>
      <c r="M42" s="83">
        <v>1</v>
      </c>
    </row>
    <row r="43" spans="1:13" ht="21.95" customHeight="1" x14ac:dyDescent="0.2">
      <c r="A43" s="78"/>
      <c r="B43" s="137"/>
      <c r="C43" s="135"/>
      <c r="D43" s="84"/>
      <c r="E43" s="85"/>
      <c r="F43" s="85"/>
      <c r="G43" s="85"/>
      <c r="H43" s="84"/>
      <c r="I43" s="87"/>
      <c r="J43" s="88"/>
      <c r="K43" s="89"/>
      <c r="L43" s="78"/>
      <c r="M43" s="83"/>
    </row>
    <row r="44" spans="1:13" ht="21.95" customHeight="1" x14ac:dyDescent="0.2">
      <c r="A44" s="78"/>
      <c r="B44" s="137"/>
      <c r="C44" s="135"/>
      <c r="D44" s="78"/>
      <c r="E44" s="78"/>
      <c r="F44" s="85"/>
      <c r="G44" s="80"/>
      <c r="H44" s="85"/>
      <c r="I44" s="133"/>
      <c r="J44" s="134"/>
      <c r="K44" s="83"/>
      <c r="L44" s="78"/>
      <c r="M44" s="83"/>
    </row>
    <row r="45" spans="1:13" ht="21.95" customHeight="1" x14ac:dyDescent="0.2">
      <c r="A45" s="78"/>
      <c r="B45" s="137"/>
      <c r="C45" s="135"/>
      <c r="D45" s="78"/>
      <c r="E45" s="78"/>
      <c r="F45" s="85"/>
      <c r="G45" s="80"/>
      <c r="H45" s="85"/>
      <c r="I45" s="133"/>
      <c r="J45" s="134"/>
      <c r="K45" s="83"/>
      <c r="L45" s="78"/>
      <c r="M45" s="83"/>
    </row>
    <row r="46" spans="1:13" ht="21.95" customHeight="1" x14ac:dyDescent="0.2">
      <c r="A46" s="78"/>
      <c r="B46" s="137"/>
      <c r="C46" s="136"/>
      <c r="D46" s="84"/>
      <c r="E46" s="85"/>
      <c r="F46" s="85"/>
      <c r="G46" s="85"/>
      <c r="H46" s="84"/>
      <c r="I46" s="87"/>
      <c r="J46" s="88"/>
      <c r="K46" s="89"/>
      <c r="L46" s="78"/>
      <c r="M46" s="83"/>
    </row>
    <row r="47" spans="1:13" ht="21.95" customHeight="1" x14ac:dyDescent="0.2">
      <c r="A47" s="78"/>
      <c r="B47" s="137"/>
      <c r="C47" s="136"/>
      <c r="D47" s="78"/>
      <c r="E47" s="78"/>
      <c r="F47" s="85"/>
      <c r="G47" s="80"/>
      <c r="H47" s="85"/>
      <c r="I47" s="133"/>
      <c r="J47" s="134"/>
      <c r="K47" s="83"/>
      <c r="L47" s="78"/>
      <c r="M47" s="83"/>
    </row>
    <row r="48" spans="1:13" ht="21.95" customHeight="1" x14ac:dyDescent="0.2">
      <c r="A48" s="78"/>
      <c r="B48" s="137"/>
      <c r="C48" s="84"/>
      <c r="D48" s="84"/>
      <c r="E48" s="85"/>
      <c r="F48" s="85"/>
      <c r="G48" s="85"/>
      <c r="H48" s="84"/>
      <c r="I48" s="87"/>
      <c r="J48" s="88"/>
      <c r="K48" s="89"/>
      <c r="L48" s="78"/>
      <c r="M48" s="83"/>
    </row>
    <row r="49" spans="1:13" ht="21.95" customHeight="1" x14ac:dyDescent="0.2">
      <c r="A49" s="78"/>
      <c r="B49" s="137"/>
      <c r="C49" s="84"/>
      <c r="D49" s="84"/>
      <c r="E49" s="84"/>
      <c r="F49" s="85"/>
      <c r="G49" s="80"/>
      <c r="H49" s="85"/>
      <c r="I49" s="133"/>
      <c r="J49" s="134"/>
      <c r="K49" s="83"/>
      <c r="L49" s="78"/>
      <c r="M49" s="83"/>
    </row>
    <row r="50" spans="1:13" ht="21.95" customHeight="1" x14ac:dyDescent="0.2">
      <c r="A50" s="78"/>
      <c r="B50" s="137"/>
      <c r="C50" s="84"/>
      <c r="D50" s="84"/>
      <c r="E50" s="85"/>
      <c r="F50" s="85"/>
      <c r="G50" s="85"/>
      <c r="H50" s="84"/>
      <c r="I50" s="87"/>
      <c r="J50" s="88"/>
      <c r="K50" s="89"/>
      <c r="L50" s="78"/>
      <c r="M50" s="83"/>
    </row>
    <row r="51" spans="1:13" ht="21.95" customHeight="1" x14ac:dyDescent="0.2">
      <c r="A51" s="84"/>
      <c r="B51" s="90"/>
      <c r="C51" s="85"/>
      <c r="D51" s="85"/>
      <c r="E51" s="85"/>
      <c r="F51" s="85"/>
      <c r="G51" s="85"/>
      <c r="H51" s="84"/>
      <c r="I51" s="85"/>
      <c r="J51" s="88"/>
      <c r="K51" s="89"/>
      <c r="L51" s="78"/>
      <c r="M51" s="91"/>
    </row>
    <row r="52" spans="1:13" ht="21.95" customHeight="1" x14ac:dyDescent="0.2">
      <c r="A52" s="84"/>
      <c r="B52" s="90"/>
      <c r="C52" s="85"/>
      <c r="D52" s="85"/>
      <c r="E52" s="85"/>
      <c r="F52" s="85"/>
      <c r="G52" s="85"/>
      <c r="H52" s="84"/>
      <c r="I52" s="85"/>
      <c r="J52" s="88"/>
      <c r="K52" s="89"/>
      <c r="L52" s="78"/>
      <c r="M52" s="91"/>
    </row>
    <row r="53" spans="1:13" ht="21.95" customHeight="1" x14ac:dyDescent="0.2">
      <c r="A53" s="84"/>
      <c r="B53" s="90"/>
      <c r="C53" s="85"/>
      <c r="D53" s="85"/>
      <c r="E53" s="85"/>
      <c r="F53" s="85"/>
      <c r="G53" s="85"/>
      <c r="H53" s="84"/>
      <c r="I53" s="85"/>
      <c r="J53" s="88"/>
      <c r="K53" s="89"/>
      <c r="L53" s="78"/>
      <c r="M53" s="91"/>
    </row>
    <row r="54" spans="1:13" ht="21.95" customHeight="1" x14ac:dyDescent="0.2">
      <c r="A54" s="84"/>
      <c r="B54" s="90"/>
      <c r="C54" s="85"/>
      <c r="D54" s="85"/>
      <c r="E54" s="85"/>
      <c r="F54" s="85"/>
      <c r="G54" s="85"/>
      <c r="H54" s="84"/>
      <c r="I54" s="85"/>
      <c r="J54" s="88"/>
      <c r="K54" s="89"/>
      <c r="L54" s="78"/>
      <c r="M54" s="91"/>
    </row>
    <row r="55" spans="1:13" ht="21.95" customHeight="1" x14ac:dyDescent="0.2">
      <c r="A55" s="84"/>
      <c r="B55" s="90"/>
      <c r="C55" s="85"/>
      <c r="D55" s="85"/>
      <c r="E55" s="85"/>
      <c r="F55" s="85"/>
      <c r="G55" s="85"/>
      <c r="H55" s="84"/>
      <c r="I55" s="85"/>
      <c r="J55" s="88"/>
      <c r="K55" s="89"/>
      <c r="L55" s="78"/>
      <c r="M55" s="91"/>
    </row>
    <row r="56" spans="1:13" ht="21.95" customHeight="1" x14ac:dyDescent="0.2">
      <c r="A56" s="84"/>
      <c r="B56" s="90"/>
      <c r="C56" s="85"/>
      <c r="D56" s="85"/>
      <c r="E56" s="85"/>
      <c r="F56" s="85"/>
      <c r="G56" s="85"/>
      <c r="H56" s="84"/>
      <c r="I56" s="85"/>
      <c r="J56" s="88"/>
      <c r="K56" s="89"/>
      <c r="L56" s="78"/>
      <c r="M56" s="91"/>
    </row>
    <row r="57" spans="1:13" ht="21.95" customHeight="1" x14ac:dyDescent="0.2">
      <c r="A57" s="84"/>
      <c r="B57" s="90"/>
      <c r="C57" s="85"/>
      <c r="D57" s="85"/>
      <c r="E57" s="85"/>
      <c r="F57" s="85"/>
      <c r="G57" s="85"/>
      <c r="H57" s="84"/>
      <c r="I57" s="85"/>
      <c r="J57" s="88"/>
      <c r="K57" s="89"/>
      <c r="L57" s="78"/>
      <c r="M57" s="91"/>
    </row>
    <row r="58" spans="1:13" ht="21.95" customHeight="1" x14ac:dyDescent="0.2">
      <c r="A58" s="84"/>
      <c r="B58" s="90"/>
      <c r="C58" s="85"/>
      <c r="D58" s="85"/>
      <c r="E58" s="85"/>
      <c r="F58" s="85"/>
      <c r="G58" s="85"/>
      <c r="H58" s="84"/>
      <c r="I58" s="85"/>
      <c r="J58" s="88"/>
      <c r="K58" s="89"/>
      <c r="L58" s="78"/>
      <c r="M58" s="91"/>
    </row>
    <row r="59" spans="1:13" ht="21.95" customHeight="1" x14ac:dyDescent="0.2">
      <c r="A59" s="84"/>
      <c r="B59" s="90"/>
      <c r="C59" s="85"/>
      <c r="D59" s="85"/>
      <c r="E59" s="85"/>
      <c r="F59" s="85"/>
      <c r="G59" s="85"/>
      <c r="H59" s="84"/>
      <c r="I59" s="85"/>
      <c r="J59" s="88"/>
      <c r="K59" s="89"/>
      <c r="L59" s="78"/>
      <c r="M59" s="91"/>
    </row>
    <row r="60" spans="1:13" ht="21.95" customHeight="1" x14ac:dyDescent="0.2">
      <c r="A60" s="84"/>
      <c r="B60" s="90"/>
      <c r="C60" s="85"/>
      <c r="D60" s="85"/>
      <c r="E60" s="85"/>
      <c r="F60" s="85"/>
      <c r="G60" s="85"/>
      <c r="H60" s="84"/>
      <c r="I60" s="85"/>
      <c r="J60" s="88"/>
      <c r="K60" s="89"/>
      <c r="L60" s="78"/>
      <c r="M60" s="91"/>
    </row>
    <row r="61" spans="1:13" ht="21.95" customHeight="1" x14ac:dyDescent="0.2">
      <c r="A61" s="84"/>
      <c r="B61" s="90"/>
      <c r="C61" s="85"/>
      <c r="D61" s="85"/>
      <c r="E61" s="85"/>
      <c r="F61" s="85"/>
      <c r="G61" s="85"/>
      <c r="H61" s="84"/>
      <c r="I61" s="85"/>
      <c r="J61" s="88"/>
      <c r="K61" s="89"/>
      <c r="L61" s="78"/>
      <c r="M61" s="91"/>
    </row>
    <row r="62" spans="1:13" ht="21.95" customHeight="1" x14ac:dyDescent="0.2">
      <c r="A62" s="84"/>
      <c r="B62" s="90"/>
      <c r="C62" s="85"/>
      <c r="D62" s="85"/>
      <c r="E62" s="85"/>
      <c r="F62" s="85"/>
      <c r="G62" s="85"/>
      <c r="H62" s="84"/>
      <c r="I62" s="85"/>
      <c r="J62" s="88"/>
      <c r="K62" s="89"/>
      <c r="L62" s="78"/>
      <c r="M62" s="91"/>
    </row>
    <row r="63" spans="1:13" ht="21.95" customHeight="1" x14ac:dyDescent="0.2">
      <c r="A63" s="84"/>
      <c r="B63" s="90"/>
      <c r="C63" s="85"/>
      <c r="D63" s="85"/>
      <c r="E63" s="85"/>
      <c r="F63" s="85"/>
      <c r="G63" s="85"/>
      <c r="H63" s="84"/>
      <c r="I63" s="85"/>
      <c r="J63" s="88"/>
      <c r="K63" s="89"/>
      <c r="L63" s="78"/>
      <c r="M63" s="91"/>
    </row>
    <row r="64" spans="1:13" ht="21.95" customHeight="1" x14ac:dyDescent="0.2">
      <c r="A64" s="84"/>
      <c r="B64" s="90"/>
      <c r="C64" s="85"/>
      <c r="D64" s="85"/>
      <c r="E64" s="85"/>
      <c r="F64" s="85"/>
      <c r="G64" s="85"/>
      <c r="H64" s="84"/>
      <c r="I64" s="85"/>
      <c r="J64" s="88"/>
      <c r="K64" s="89"/>
      <c r="L64" s="78"/>
      <c r="M64" s="91"/>
    </row>
    <row r="65" spans="1:13" ht="21.95" customHeight="1" x14ac:dyDescent="0.2">
      <c r="A65" s="84"/>
      <c r="B65" s="90"/>
      <c r="C65" s="85"/>
      <c r="D65" s="85"/>
      <c r="E65" s="85"/>
      <c r="F65" s="85"/>
      <c r="G65" s="85"/>
      <c r="H65" s="84"/>
      <c r="I65" s="85"/>
      <c r="J65" s="88"/>
      <c r="K65" s="89"/>
      <c r="L65" s="78"/>
      <c r="M65" s="91"/>
    </row>
    <row r="66" spans="1:13" ht="21.95" customHeight="1" x14ac:dyDescent="0.2">
      <c r="A66" s="84"/>
      <c r="B66" s="90"/>
      <c r="C66" s="85"/>
      <c r="D66" s="85"/>
      <c r="E66" s="85"/>
      <c r="F66" s="85"/>
      <c r="G66" s="85"/>
      <c r="H66" s="84"/>
      <c r="I66" s="85"/>
      <c r="J66" s="88"/>
      <c r="K66" s="89"/>
      <c r="L66" s="78"/>
      <c r="M66" s="91"/>
    </row>
    <row r="67" spans="1:13" ht="21.95" customHeight="1" x14ac:dyDescent="0.2">
      <c r="A67" s="84"/>
      <c r="B67" s="90"/>
      <c r="C67" s="85"/>
      <c r="D67" s="85"/>
      <c r="E67" s="85"/>
      <c r="F67" s="85"/>
      <c r="G67" s="85"/>
      <c r="H67" s="84"/>
      <c r="I67" s="85"/>
      <c r="J67" s="88"/>
      <c r="K67" s="89"/>
      <c r="L67" s="78"/>
      <c r="M67" s="91"/>
    </row>
    <row r="68" spans="1:13" ht="21.95" customHeight="1" x14ac:dyDescent="0.2">
      <c r="A68" s="84"/>
      <c r="B68" s="90"/>
      <c r="C68" s="85"/>
      <c r="D68" s="85"/>
      <c r="E68" s="85"/>
      <c r="F68" s="85"/>
      <c r="G68" s="85"/>
      <c r="H68" s="84"/>
      <c r="I68" s="85"/>
      <c r="J68" s="88"/>
      <c r="K68" s="89"/>
      <c r="L68" s="78"/>
      <c r="M68" s="91"/>
    </row>
    <row r="69" spans="1:13" ht="21.95" customHeight="1" x14ac:dyDescent="0.2">
      <c r="A69" s="84"/>
      <c r="B69" s="90"/>
      <c r="C69" s="85"/>
      <c r="D69" s="85"/>
      <c r="E69" s="85"/>
      <c r="F69" s="85"/>
      <c r="G69" s="85"/>
      <c r="H69" s="84"/>
      <c r="I69" s="85"/>
      <c r="J69" s="88"/>
      <c r="K69" s="89"/>
      <c r="L69" s="78"/>
      <c r="M69" s="91"/>
    </row>
    <row r="70" spans="1:13" ht="21.95" customHeight="1" x14ac:dyDescent="0.2">
      <c r="A70" s="84"/>
      <c r="B70" s="90"/>
      <c r="C70" s="85"/>
      <c r="D70" s="85"/>
      <c r="E70" s="85"/>
      <c r="F70" s="85"/>
      <c r="G70" s="85"/>
      <c r="H70" s="84"/>
      <c r="I70" s="85"/>
      <c r="J70" s="88"/>
      <c r="K70" s="89"/>
      <c r="L70" s="78"/>
      <c r="M70" s="91"/>
    </row>
    <row r="71" spans="1:13" ht="21.95" customHeight="1" x14ac:dyDescent="0.2">
      <c r="A71" s="84"/>
      <c r="B71" s="90"/>
      <c r="C71" s="85"/>
      <c r="D71" s="85"/>
      <c r="E71" s="85"/>
      <c r="F71" s="85"/>
      <c r="G71" s="85"/>
      <c r="H71" s="84"/>
      <c r="I71" s="85"/>
      <c r="J71" s="88"/>
      <c r="K71" s="89"/>
      <c r="L71" s="78"/>
      <c r="M71" s="91"/>
    </row>
    <row r="72" spans="1:13" ht="21.95" customHeight="1" x14ac:dyDescent="0.2">
      <c r="A72" s="84"/>
      <c r="B72" s="90"/>
      <c r="C72" s="85"/>
      <c r="D72" s="85"/>
      <c r="E72" s="85"/>
      <c r="F72" s="85"/>
      <c r="G72" s="85"/>
      <c r="H72" s="84"/>
      <c r="I72" s="85"/>
      <c r="J72" s="88"/>
      <c r="K72" s="89"/>
      <c r="L72" s="78"/>
      <c r="M72" s="91"/>
    </row>
    <row r="73" spans="1:13" ht="21.95" customHeight="1" x14ac:dyDescent="0.2">
      <c r="A73" s="84"/>
      <c r="B73" s="90"/>
      <c r="C73" s="85"/>
      <c r="D73" s="85"/>
      <c r="E73" s="85"/>
      <c r="F73" s="85"/>
      <c r="G73" s="85"/>
      <c r="H73" s="84"/>
      <c r="I73" s="85"/>
      <c r="J73" s="88"/>
      <c r="K73" s="89"/>
      <c r="L73" s="78"/>
      <c r="M73" s="91"/>
    </row>
    <row r="74" spans="1:13" ht="21.95" customHeight="1" x14ac:dyDescent="0.2">
      <c r="A74" s="84"/>
      <c r="B74" s="90"/>
      <c r="C74" s="85"/>
      <c r="D74" s="85"/>
      <c r="E74" s="85"/>
      <c r="F74" s="85"/>
      <c r="G74" s="85"/>
      <c r="H74" s="84"/>
      <c r="I74" s="85"/>
      <c r="J74" s="88"/>
      <c r="K74" s="89"/>
      <c r="L74" s="78"/>
      <c r="M74" s="91"/>
    </row>
    <row r="75" spans="1:13" ht="21.95" customHeight="1" x14ac:dyDescent="0.2">
      <c r="A75" s="84"/>
      <c r="B75" s="90"/>
      <c r="C75" s="85"/>
      <c r="D75" s="85"/>
      <c r="E75" s="85"/>
      <c r="F75" s="85"/>
      <c r="G75" s="85"/>
      <c r="H75" s="84"/>
      <c r="I75" s="85"/>
      <c r="J75" s="88"/>
      <c r="K75" s="89"/>
      <c r="L75" s="78"/>
      <c r="M75" s="91"/>
    </row>
    <row r="76" spans="1:13" ht="21.95" customHeight="1" x14ac:dyDescent="0.2">
      <c r="A76" s="84"/>
      <c r="B76" s="90"/>
      <c r="C76" s="85"/>
      <c r="D76" s="85"/>
      <c r="E76" s="85"/>
      <c r="F76" s="85"/>
      <c r="G76" s="85"/>
      <c r="H76" s="84"/>
      <c r="I76" s="85"/>
      <c r="J76" s="88"/>
      <c r="K76" s="89"/>
      <c r="L76" s="78"/>
      <c r="M76" s="91"/>
    </row>
    <row r="77" spans="1:13" ht="21.95" customHeight="1" x14ac:dyDescent="0.2">
      <c r="A77" s="84"/>
      <c r="B77" s="90"/>
      <c r="C77" s="85"/>
      <c r="D77" s="85"/>
      <c r="E77" s="85"/>
      <c r="F77" s="85"/>
      <c r="G77" s="85"/>
      <c r="H77" s="84"/>
      <c r="I77" s="85"/>
      <c r="J77" s="88"/>
      <c r="K77" s="89"/>
      <c r="L77" s="78"/>
      <c r="M77" s="91"/>
    </row>
    <row r="78" spans="1:13" ht="21.95" customHeight="1" x14ac:dyDescent="0.2">
      <c r="A78" s="84"/>
      <c r="B78" s="90"/>
      <c r="C78" s="85"/>
      <c r="D78" s="85"/>
      <c r="E78" s="85"/>
      <c r="F78" s="85"/>
      <c r="G78" s="85"/>
      <c r="H78" s="84"/>
      <c r="I78" s="85"/>
      <c r="J78" s="88"/>
      <c r="K78" s="89"/>
      <c r="L78" s="78"/>
      <c r="M78" s="91"/>
    </row>
    <row r="79" spans="1:13" ht="21.95" customHeight="1" x14ac:dyDescent="0.2">
      <c r="A79" s="84"/>
      <c r="B79" s="90"/>
      <c r="C79" s="85"/>
      <c r="D79" s="85"/>
      <c r="E79" s="85"/>
      <c r="F79" s="85"/>
      <c r="G79" s="85"/>
      <c r="H79" s="84"/>
      <c r="I79" s="85"/>
      <c r="J79" s="88"/>
      <c r="K79" s="89"/>
      <c r="L79" s="78"/>
      <c r="M79" s="91"/>
    </row>
    <row r="80" spans="1:13" ht="21.95" customHeight="1" x14ac:dyDescent="0.2">
      <c r="A80" s="84"/>
      <c r="B80" s="90"/>
      <c r="C80" s="85"/>
      <c r="D80" s="85"/>
      <c r="E80" s="85"/>
      <c r="F80" s="85"/>
      <c r="G80" s="85"/>
      <c r="H80" s="84"/>
      <c r="I80" s="85"/>
      <c r="J80" s="88"/>
      <c r="K80" s="89"/>
      <c r="L80" s="78"/>
      <c r="M80" s="91"/>
    </row>
    <row r="81" spans="1:13" ht="21.95" customHeight="1" x14ac:dyDescent="0.2">
      <c r="A81" s="84"/>
      <c r="B81" s="90"/>
      <c r="C81" s="85"/>
      <c r="D81" s="85"/>
      <c r="E81" s="85"/>
      <c r="F81" s="85"/>
      <c r="G81" s="85"/>
      <c r="H81" s="84"/>
      <c r="I81" s="85"/>
      <c r="J81" s="88"/>
      <c r="K81" s="89"/>
      <c r="L81" s="78"/>
      <c r="M81" s="91"/>
    </row>
    <row r="82" spans="1:13" ht="21.95" customHeight="1" x14ac:dyDescent="0.2">
      <c r="A82" s="84"/>
      <c r="B82" s="90"/>
      <c r="C82" s="85"/>
      <c r="D82" s="85"/>
      <c r="E82" s="85"/>
      <c r="F82" s="85"/>
      <c r="G82" s="85"/>
      <c r="H82" s="84"/>
      <c r="I82" s="85"/>
      <c r="J82" s="88"/>
      <c r="K82" s="89"/>
      <c r="L82" s="78"/>
      <c r="M82" s="91"/>
    </row>
    <row r="83" spans="1:13" ht="21.95" customHeight="1" x14ac:dyDescent="0.2">
      <c r="A83" s="84"/>
      <c r="B83" s="90"/>
      <c r="C83" s="85"/>
      <c r="D83" s="85"/>
      <c r="E83" s="85"/>
      <c r="F83" s="85"/>
      <c r="G83" s="85"/>
      <c r="H83" s="84"/>
      <c r="I83" s="85"/>
      <c r="J83" s="88"/>
      <c r="K83" s="89"/>
      <c r="L83" s="78"/>
      <c r="M83" s="91"/>
    </row>
    <row r="84" spans="1:13" ht="21.95" customHeight="1" x14ac:dyDescent="0.2">
      <c r="A84" s="84"/>
      <c r="B84" s="90"/>
      <c r="C84" s="85"/>
      <c r="D84" s="85"/>
      <c r="E84" s="85"/>
      <c r="F84" s="85"/>
      <c r="G84" s="85"/>
      <c r="H84" s="84"/>
      <c r="I84" s="85"/>
      <c r="J84" s="88"/>
      <c r="K84" s="89"/>
      <c r="L84" s="78"/>
      <c r="M84" s="91"/>
    </row>
    <row r="85" spans="1:13" ht="21.95" customHeight="1" x14ac:dyDescent="0.2">
      <c r="A85" s="84"/>
      <c r="B85" s="90"/>
      <c r="C85" s="85"/>
      <c r="D85" s="85"/>
      <c r="E85" s="85"/>
      <c r="F85" s="85"/>
      <c r="G85" s="85"/>
      <c r="H85" s="84"/>
      <c r="I85" s="85"/>
      <c r="J85" s="88"/>
      <c r="K85" s="89"/>
      <c r="L85" s="78"/>
      <c r="M85" s="91"/>
    </row>
    <row r="86" spans="1:13" ht="21.95" customHeight="1" x14ac:dyDescent="0.2">
      <c r="A86" s="84"/>
      <c r="B86" s="90"/>
      <c r="C86" s="85"/>
      <c r="D86" s="85"/>
      <c r="E86" s="85"/>
      <c r="F86" s="85"/>
      <c r="G86" s="85"/>
      <c r="H86" s="84"/>
      <c r="I86" s="85"/>
      <c r="J86" s="88"/>
      <c r="K86" s="89"/>
      <c r="L86" s="78"/>
      <c r="M86" s="91"/>
    </row>
    <row r="87" spans="1:13" ht="21.95" customHeight="1" x14ac:dyDescent="0.2">
      <c r="A87" s="84"/>
      <c r="B87" s="90"/>
      <c r="C87" s="85"/>
      <c r="D87" s="85"/>
      <c r="E87" s="85"/>
      <c r="F87" s="85"/>
      <c r="G87" s="85"/>
      <c r="H87" s="84"/>
      <c r="I87" s="85"/>
      <c r="J87" s="88"/>
      <c r="K87" s="89"/>
      <c r="L87" s="78"/>
      <c r="M87" s="91"/>
    </row>
    <row r="88" spans="1:13" ht="21.95" customHeight="1" x14ac:dyDescent="0.2">
      <c r="A88" s="84"/>
      <c r="B88" s="90"/>
      <c r="C88" s="85"/>
      <c r="D88" s="85"/>
      <c r="E88" s="85"/>
      <c r="F88" s="85"/>
      <c r="G88" s="85"/>
      <c r="H88" s="84"/>
      <c r="I88" s="85"/>
      <c r="J88" s="88"/>
      <c r="K88" s="89"/>
      <c r="L88" s="78"/>
      <c r="M88" s="91"/>
    </row>
    <row r="89" spans="1:13" ht="21.95" customHeight="1" x14ac:dyDescent="0.2">
      <c r="A89" s="84"/>
      <c r="B89" s="90"/>
      <c r="C89" s="85"/>
      <c r="D89" s="85"/>
      <c r="E89" s="85"/>
      <c r="F89" s="85"/>
      <c r="G89" s="85"/>
      <c r="H89" s="84"/>
      <c r="I89" s="85"/>
      <c r="J89" s="88"/>
      <c r="K89" s="89"/>
      <c r="L89" s="78"/>
      <c r="M89" s="91"/>
    </row>
    <row r="90" spans="1:13" ht="21.95" customHeight="1" x14ac:dyDescent="0.2">
      <c r="A90" s="84"/>
      <c r="B90" s="90"/>
      <c r="C90" s="85"/>
      <c r="D90" s="85"/>
      <c r="E90" s="85"/>
      <c r="F90" s="85"/>
      <c r="G90" s="85"/>
      <c r="H90" s="84"/>
      <c r="I90" s="85"/>
      <c r="J90" s="88"/>
      <c r="K90" s="89"/>
      <c r="L90" s="78"/>
      <c r="M90" s="91"/>
    </row>
    <row r="91" spans="1:13" ht="21.95" customHeight="1" x14ac:dyDescent="0.2">
      <c r="A91" s="84"/>
      <c r="B91" s="90"/>
      <c r="C91" s="85"/>
      <c r="D91" s="85"/>
      <c r="E91" s="85"/>
      <c r="F91" s="85"/>
      <c r="G91" s="85"/>
      <c r="H91" s="84"/>
      <c r="I91" s="85"/>
      <c r="J91" s="88"/>
      <c r="K91" s="89"/>
      <c r="L91" s="78"/>
      <c r="M91" s="91"/>
    </row>
    <row r="92" spans="1:13" ht="21.95" customHeight="1" x14ac:dyDescent="0.2">
      <c r="A92" s="84"/>
      <c r="B92" s="90"/>
      <c r="C92" s="85"/>
      <c r="D92" s="85"/>
      <c r="E92" s="85"/>
      <c r="F92" s="85"/>
      <c r="G92" s="85"/>
      <c r="H92" s="84"/>
      <c r="I92" s="85"/>
      <c r="J92" s="88"/>
      <c r="K92" s="89"/>
      <c r="L92" s="78"/>
      <c r="M92" s="91"/>
    </row>
    <row r="93" spans="1:13" ht="21.95" customHeight="1" x14ac:dyDescent="0.2">
      <c r="A93" s="84"/>
      <c r="B93" s="90"/>
      <c r="C93" s="85"/>
      <c r="D93" s="85"/>
      <c r="E93" s="85"/>
      <c r="F93" s="85"/>
      <c r="G93" s="85"/>
      <c r="H93" s="84"/>
      <c r="I93" s="85"/>
      <c r="J93" s="88"/>
      <c r="K93" s="89"/>
      <c r="L93" s="78"/>
      <c r="M93" s="91"/>
    </row>
    <row r="94" spans="1:13" ht="21.95" customHeight="1" x14ac:dyDescent="0.2">
      <c r="A94" s="84"/>
      <c r="B94" s="90"/>
      <c r="C94" s="85"/>
      <c r="D94" s="85"/>
      <c r="E94" s="85"/>
      <c r="F94" s="85"/>
      <c r="G94" s="85"/>
      <c r="H94" s="84"/>
      <c r="I94" s="85"/>
      <c r="J94" s="88"/>
      <c r="K94" s="89"/>
      <c r="L94" s="78"/>
      <c r="M94" s="91"/>
    </row>
    <row r="95" spans="1:13" ht="21.95" customHeight="1" x14ac:dyDescent="0.2">
      <c r="A95" s="84"/>
      <c r="B95" s="90"/>
      <c r="C95" s="85"/>
      <c r="D95" s="85"/>
      <c r="E95" s="85"/>
      <c r="F95" s="85"/>
      <c r="G95" s="85"/>
      <c r="H95" s="84"/>
      <c r="I95" s="85"/>
      <c r="J95" s="88"/>
      <c r="K95" s="89"/>
      <c r="L95" s="78"/>
      <c r="M95" s="91"/>
    </row>
    <row r="96" spans="1:13" ht="21.95" customHeight="1" x14ac:dyDescent="0.2">
      <c r="A96" s="84"/>
      <c r="B96" s="90"/>
      <c r="C96" s="85"/>
      <c r="D96" s="85"/>
      <c r="E96" s="85"/>
      <c r="F96" s="85"/>
      <c r="G96" s="85"/>
      <c r="H96" s="84"/>
      <c r="I96" s="85"/>
      <c r="J96" s="88"/>
      <c r="K96" s="89"/>
      <c r="L96" s="78"/>
      <c r="M96" s="91"/>
    </row>
    <row r="97" spans="1:13" ht="21.95" customHeight="1" x14ac:dyDescent="0.2">
      <c r="A97" s="84"/>
      <c r="B97" s="90"/>
      <c r="C97" s="85"/>
      <c r="D97" s="85"/>
      <c r="E97" s="85"/>
      <c r="F97" s="85"/>
      <c r="G97" s="85"/>
      <c r="H97" s="84"/>
      <c r="I97" s="85"/>
      <c r="J97" s="88"/>
      <c r="K97" s="89"/>
      <c r="L97" s="78"/>
      <c r="M97" s="91"/>
    </row>
    <row r="98" spans="1:13" ht="21.95" customHeight="1" x14ac:dyDescent="0.2">
      <c r="A98" s="84"/>
      <c r="B98" s="90"/>
      <c r="C98" s="85"/>
      <c r="D98" s="85"/>
      <c r="E98" s="85"/>
      <c r="F98" s="85"/>
      <c r="G98" s="85"/>
      <c r="H98" s="84"/>
      <c r="I98" s="85"/>
      <c r="J98" s="88"/>
      <c r="K98" s="89"/>
      <c r="L98" s="78"/>
      <c r="M98" s="91"/>
    </row>
    <row r="99" spans="1:13" ht="21.95" customHeight="1" x14ac:dyDescent="0.2">
      <c r="A99" s="84"/>
      <c r="B99" s="90"/>
      <c r="C99" s="85"/>
      <c r="D99" s="85"/>
      <c r="E99" s="85"/>
      <c r="F99" s="85"/>
      <c r="G99" s="85"/>
      <c r="H99" s="84"/>
      <c r="I99" s="85"/>
      <c r="J99" s="88"/>
      <c r="K99" s="89"/>
      <c r="L99" s="78"/>
      <c r="M99" s="91"/>
    </row>
    <row r="100" spans="1:13" ht="21.95" customHeight="1" x14ac:dyDescent="0.2">
      <c r="A100" s="84"/>
      <c r="B100" s="90"/>
      <c r="C100" s="85"/>
      <c r="D100" s="85"/>
      <c r="E100" s="85"/>
      <c r="F100" s="85"/>
      <c r="G100" s="85"/>
      <c r="H100" s="84"/>
      <c r="I100" s="85"/>
      <c r="J100" s="88"/>
      <c r="K100" s="89"/>
      <c r="L100" s="78"/>
      <c r="M100" s="91"/>
    </row>
    <row r="101" spans="1:13" ht="21.95" customHeight="1" x14ac:dyDescent="0.2">
      <c r="A101" s="84"/>
      <c r="B101" s="90"/>
      <c r="C101" s="85"/>
      <c r="D101" s="85"/>
      <c r="E101" s="85"/>
      <c r="F101" s="85"/>
      <c r="G101" s="85"/>
      <c r="H101" s="84"/>
      <c r="I101" s="85"/>
      <c r="J101" s="88"/>
      <c r="K101" s="89"/>
      <c r="L101" s="78"/>
      <c r="M101" s="91"/>
    </row>
    <row r="102" spans="1:13" ht="21.95" customHeight="1" x14ac:dyDescent="0.2">
      <c r="A102" s="84"/>
      <c r="B102" s="90"/>
      <c r="C102" s="85"/>
      <c r="D102" s="85"/>
      <c r="E102" s="85"/>
      <c r="F102" s="85"/>
      <c r="G102" s="85"/>
      <c r="H102" s="84"/>
      <c r="I102" s="85"/>
      <c r="J102" s="88"/>
      <c r="K102" s="89"/>
      <c r="L102" s="78"/>
      <c r="M102" s="91"/>
    </row>
    <row r="103" spans="1:13" ht="21.95" customHeight="1" x14ac:dyDescent="0.2">
      <c r="A103" s="84"/>
      <c r="B103" s="90"/>
      <c r="C103" s="85"/>
      <c r="D103" s="85"/>
      <c r="E103" s="85"/>
      <c r="F103" s="85"/>
      <c r="G103" s="85"/>
      <c r="H103" s="84"/>
      <c r="I103" s="85"/>
      <c r="J103" s="88"/>
      <c r="K103" s="89"/>
      <c r="L103" s="78"/>
      <c r="M103" s="91"/>
    </row>
    <row r="104" spans="1:13" ht="21.95" customHeight="1" x14ac:dyDescent="0.2">
      <c r="A104" s="84"/>
      <c r="B104" s="90"/>
      <c r="C104" s="85"/>
      <c r="D104" s="85"/>
      <c r="E104" s="85"/>
      <c r="F104" s="85"/>
      <c r="G104" s="85"/>
      <c r="H104" s="84"/>
      <c r="I104" s="85"/>
      <c r="J104" s="88"/>
      <c r="K104" s="89"/>
      <c r="L104" s="78"/>
      <c r="M104" s="91"/>
    </row>
    <row r="105" spans="1:13" ht="21.95" customHeight="1" x14ac:dyDescent="0.2">
      <c r="A105" s="84"/>
      <c r="B105" s="90"/>
      <c r="C105" s="85"/>
      <c r="D105" s="85"/>
      <c r="E105" s="85"/>
      <c r="F105" s="85"/>
      <c r="G105" s="85"/>
      <c r="H105" s="84"/>
      <c r="I105" s="85"/>
      <c r="J105" s="88"/>
      <c r="K105" s="89"/>
      <c r="L105" s="78"/>
      <c r="M105" s="91"/>
    </row>
    <row r="106" spans="1:13" ht="21.95" customHeight="1" x14ac:dyDescent="0.2">
      <c r="A106" s="84"/>
      <c r="B106" s="90"/>
      <c r="C106" s="85"/>
      <c r="D106" s="85"/>
      <c r="E106" s="85"/>
      <c r="F106" s="85"/>
      <c r="G106" s="85"/>
      <c r="H106" s="84"/>
      <c r="I106" s="85"/>
      <c r="J106" s="88"/>
      <c r="K106" s="89"/>
      <c r="L106" s="78"/>
      <c r="M106" s="91"/>
    </row>
    <row r="107" spans="1:13" ht="21.95" customHeight="1" x14ac:dyDescent="0.2">
      <c r="A107" s="84"/>
      <c r="B107" s="90"/>
      <c r="C107" s="85"/>
      <c r="D107" s="85"/>
      <c r="E107" s="85"/>
      <c r="F107" s="85"/>
      <c r="G107" s="85"/>
      <c r="H107" s="84"/>
      <c r="I107" s="85"/>
      <c r="J107" s="88"/>
      <c r="K107" s="89"/>
      <c r="L107" s="78"/>
      <c r="M107" s="91"/>
    </row>
    <row r="108" spans="1:13" ht="21.95" customHeight="1" x14ac:dyDescent="0.2">
      <c r="A108" s="84"/>
      <c r="B108" s="90"/>
      <c r="C108" s="85"/>
      <c r="D108" s="85"/>
      <c r="E108" s="85"/>
      <c r="F108" s="85"/>
      <c r="G108" s="85"/>
      <c r="H108" s="84"/>
      <c r="I108" s="85"/>
      <c r="J108" s="88"/>
      <c r="K108" s="89"/>
      <c r="L108" s="78"/>
      <c r="M108" s="91"/>
    </row>
    <row r="109" spans="1:13" ht="21.95" customHeight="1" x14ac:dyDescent="0.2">
      <c r="A109" s="84"/>
      <c r="B109" s="90"/>
      <c r="C109" s="85"/>
      <c r="D109" s="85"/>
      <c r="E109" s="85"/>
      <c r="F109" s="85"/>
      <c r="G109" s="85"/>
      <c r="H109" s="84"/>
      <c r="I109" s="85"/>
      <c r="J109" s="88"/>
      <c r="K109" s="89"/>
      <c r="L109" s="78"/>
      <c r="M109" s="91"/>
    </row>
    <row r="110" spans="1:13" ht="21.95" customHeight="1" x14ac:dyDescent="0.2">
      <c r="A110" s="84"/>
      <c r="B110" s="90"/>
      <c r="C110" s="85"/>
      <c r="D110" s="85"/>
      <c r="E110" s="85"/>
      <c r="F110" s="85"/>
      <c r="G110" s="85"/>
      <c r="H110" s="84"/>
      <c r="I110" s="85"/>
      <c r="J110" s="88"/>
      <c r="K110" s="89"/>
      <c r="L110" s="78"/>
      <c r="M110" s="91"/>
    </row>
    <row r="111" spans="1:13" ht="21.95" customHeight="1" x14ac:dyDescent="0.2">
      <c r="A111" s="84"/>
      <c r="B111" s="90"/>
      <c r="C111" s="85"/>
      <c r="D111" s="85"/>
      <c r="E111" s="85"/>
      <c r="F111" s="85"/>
      <c r="G111" s="85"/>
      <c r="H111" s="84"/>
      <c r="I111" s="85"/>
      <c r="J111" s="88"/>
      <c r="K111" s="89"/>
      <c r="L111" s="78"/>
      <c r="M111" s="91"/>
    </row>
    <row r="112" spans="1:13" ht="21.95" customHeight="1" x14ac:dyDescent="0.2">
      <c r="A112" s="84"/>
      <c r="B112" s="90"/>
      <c r="C112" s="85"/>
      <c r="D112" s="85"/>
      <c r="E112" s="85"/>
      <c r="F112" s="85"/>
      <c r="G112" s="85"/>
      <c r="H112" s="84"/>
      <c r="I112" s="85"/>
      <c r="J112" s="88"/>
      <c r="K112" s="89"/>
      <c r="L112" s="78"/>
      <c r="M112" s="91"/>
    </row>
    <row r="113" spans="1:16" ht="21.95" customHeight="1" x14ac:dyDescent="0.2">
      <c r="A113" s="84"/>
      <c r="B113" s="90"/>
      <c r="C113" s="85"/>
      <c r="D113" s="85"/>
      <c r="E113" s="85"/>
      <c r="F113" s="85"/>
      <c r="G113" s="85"/>
      <c r="H113" s="84"/>
      <c r="I113" s="85"/>
      <c r="J113" s="88"/>
      <c r="K113" s="89"/>
      <c r="L113" s="78"/>
      <c r="M113" s="91"/>
    </row>
    <row r="114" spans="1:16" ht="21.95" customHeight="1" x14ac:dyDescent="0.2">
      <c r="A114" s="84"/>
      <c r="B114" s="90"/>
      <c r="C114" s="85"/>
      <c r="D114" s="85"/>
      <c r="E114" s="85"/>
      <c r="F114" s="85"/>
      <c r="G114" s="85"/>
      <c r="H114" s="84"/>
      <c r="I114" s="85"/>
      <c r="J114" s="88"/>
      <c r="K114" s="89"/>
      <c r="L114" s="78"/>
      <c r="M114" s="91"/>
    </row>
    <row r="115" spans="1:16" ht="21.95" customHeight="1" x14ac:dyDescent="0.2">
      <c r="A115" s="84"/>
      <c r="B115" s="90"/>
      <c r="C115" s="85"/>
      <c r="D115" s="85"/>
      <c r="E115" s="85"/>
      <c r="F115" s="85"/>
      <c r="G115" s="85"/>
      <c r="H115" s="84"/>
      <c r="I115" s="85"/>
      <c r="J115" s="88"/>
      <c r="K115" s="89"/>
      <c r="L115" s="78"/>
      <c r="M115" s="91"/>
    </row>
    <row r="116" spans="1:16" ht="21.95" customHeight="1" x14ac:dyDescent="0.2">
      <c r="A116" s="84"/>
      <c r="B116" s="90"/>
      <c r="C116" s="85"/>
      <c r="D116" s="85"/>
      <c r="E116" s="85"/>
      <c r="F116" s="85"/>
      <c r="G116" s="85"/>
      <c r="H116" s="84"/>
      <c r="I116" s="85"/>
      <c r="J116" s="88"/>
      <c r="K116" s="89"/>
      <c r="L116" s="78"/>
      <c r="M116" s="91"/>
    </row>
    <row r="117" spans="1:16" ht="21.95" customHeight="1" x14ac:dyDescent="0.2">
      <c r="A117" s="84"/>
      <c r="B117" s="90"/>
      <c r="C117" s="85"/>
      <c r="D117" s="85"/>
      <c r="E117" s="85"/>
      <c r="F117" s="85"/>
      <c r="G117" s="85"/>
      <c r="H117" s="84"/>
      <c r="I117" s="85"/>
      <c r="J117" s="88"/>
      <c r="K117" s="89"/>
      <c r="L117" s="78"/>
      <c r="M117" s="91"/>
    </row>
    <row r="118" spans="1:16" ht="21.95" customHeight="1" x14ac:dyDescent="0.2">
      <c r="A118" s="84"/>
      <c r="B118" s="90"/>
      <c r="C118" s="85"/>
      <c r="D118" s="85"/>
      <c r="E118" s="85"/>
      <c r="F118" s="85"/>
      <c r="G118" s="85"/>
      <c r="H118" s="84"/>
      <c r="I118" s="85"/>
      <c r="J118" s="88"/>
      <c r="K118" s="89"/>
      <c r="L118" s="78"/>
      <c r="M118" s="91"/>
    </row>
    <row r="119" spans="1:16" ht="21.95" customHeight="1" x14ac:dyDescent="0.2">
      <c r="A119" s="84"/>
      <c r="B119" s="90"/>
      <c r="C119" s="85"/>
      <c r="D119" s="85"/>
      <c r="E119" s="85"/>
      <c r="F119" s="85"/>
      <c r="G119" s="85"/>
      <c r="H119" s="84"/>
      <c r="I119" s="85"/>
      <c r="J119" s="88"/>
      <c r="K119" s="89"/>
      <c r="L119" s="78"/>
      <c r="M119" s="91"/>
    </row>
    <row r="120" spans="1:16" ht="21.95" customHeight="1" x14ac:dyDescent="0.2">
      <c r="A120" s="84"/>
      <c r="B120" s="90"/>
      <c r="C120" s="85"/>
      <c r="D120" s="85"/>
      <c r="E120" s="85"/>
      <c r="F120" s="85"/>
      <c r="G120" s="85"/>
      <c r="H120" s="84"/>
      <c r="I120" s="85"/>
      <c r="J120" s="88"/>
      <c r="K120" s="89"/>
      <c r="L120" s="78"/>
      <c r="M120" s="91"/>
      <c r="N120" s="10"/>
      <c r="O120" s="10"/>
      <c r="P120" s="53"/>
    </row>
    <row r="121" spans="1:16" ht="21.95" customHeight="1" x14ac:dyDescent="0.2">
      <c r="A121" s="84"/>
      <c r="B121" s="90"/>
      <c r="C121" s="85"/>
      <c r="D121" s="85"/>
      <c r="E121" s="85"/>
      <c r="F121" s="85"/>
      <c r="G121" s="85"/>
      <c r="H121" s="84"/>
      <c r="I121" s="85"/>
      <c r="J121" s="88"/>
      <c r="K121" s="89"/>
      <c r="L121" s="78"/>
      <c r="M121" s="91"/>
      <c r="N121" s="10"/>
      <c r="O121" s="10"/>
      <c r="P121" s="53"/>
    </row>
    <row r="122" spans="1:16" ht="21.95" customHeight="1" x14ac:dyDescent="0.2">
      <c r="A122" s="84"/>
      <c r="B122" s="90"/>
      <c r="C122" s="85"/>
      <c r="D122" s="85"/>
      <c r="E122" s="85"/>
      <c r="F122" s="85"/>
      <c r="G122" s="85"/>
      <c r="H122" s="84"/>
      <c r="I122" s="85"/>
      <c r="J122" s="88"/>
      <c r="K122" s="89"/>
      <c r="L122" s="78"/>
      <c r="M122" s="91"/>
      <c r="N122" s="10"/>
      <c r="O122" s="10"/>
      <c r="P122" s="53"/>
    </row>
    <row r="123" spans="1:16" ht="21.95" customHeight="1" x14ac:dyDescent="0.2">
      <c r="A123" s="84"/>
      <c r="B123" s="90"/>
      <c r="C123" s="85"/>
      <c r="D123" s="85"/>
      <c r="E123" s="85"/>
      <c r="F123" s="85"/>
      <c r="G123" s="85"/>
      <c r="H123" s="84"/>
      <c r="I123" s="85"/>
      <c r="J123" s="88"/>
      <c r="K123" s="89"/>
      <c r="L123" s="78"/>
      <c r="M123" s="91"/>
      <c r="N123" s="10"/>
      <c r="O123" s="10"/>
      <c r="P123" s="53"/>
    </row>
    <row r="124" spans="1:16" ht="21.95" customHeight="1" x14ac:dyDescent="0.2">
      <c r="A124" s="84"/>
      <c r="B124" s="90"/>
      <c r="C124" s="85"/>
      <c r="D124" s="85"/>
      <c r="E124" s="85"/>
      <c r="F124" s="85"/>
      <c r="G124" s="85"/>
      <c r="H124" s="84"/>
      <c r="I124" s="85"/>
      <c r="J124" s="88"/>
      <c r="K124" s="89"/>
      <c r="L124" s="78"/>
      <c r="M124" s="91"/>
      <c r="N124" s="10"/>
      <c r="O124" s="10"/>
      <c r="P124" s="53"/>
    </row>
    <row r="125" spans="1:16" ht="21.95" customHeight="1" x14ac:dyDescent="0.2">
      <c r="A125" s="84"/>
      <c r="B125" s="90"/>
      <c r="C125" s="85"/>
      <c r="D125" s="85"/>
      <c r="E125" s="85"/>
      <c r="F125" s="85"/>
      <c r="G125" s="85"/>
      <c r="H125" s="84"/>
      <c r="I125" s="85"/>
      <c r="J125" s="88"/>
      <c r="K125" s="89"/>
      <c r="L125" s="78"/>
      <c r="M125" s="91"/>
      <c r="N125" s="10"/>
      <c r="O125" s="10"/>
      <c r="P125" s="53"/>
    </row>
    <row r="126" spans="1:16" ht="21.95" customHeight="1" x14ac:dyDescent="0.2">
      <c r="A126" s="84"/>
      <c r="B126" s="90"/>
      <c r="C126" s="85"/>
      <c r="D126" s="85"/>
      <c r="E126" s="85"/>
      <c r="F126" s="85"/>
      <c r="G126" s="85"/>
      <c r="H126" s="84"/>
      <c r="I126" s="85"/>
      <c r="J126" s="88"/>
      <c r="K126" s="89"/>
      <c r="L126" s="78"/>
      <c r="M126" s="91"/>
      <c r="N126" s="10"/>
      <c r="O126" s="10"/>
      <c r="P126" s="53"/>
    </row>
    <row r="127" spans="1:16" ht="21.95" customHeight="1" x14ac:dyDescent="0.2">
      <c r="A127" s="84"/>
      <c r="B127" s="90"/>
      <c r="C127" s="85"/>
      <c r="D127" s="85"/>
      <c r="E127" s="85"/>
      <c r="F127" s="85"/>
      <c r="G127" s="85"/>
      <c r="H127" s="84"/>
      <c r="I127" s="85"/>
      <c r="J127" s="88"/>
      <c r="K127" s="89"/>
      <c r="L127" s="78"/>
      <c r="M127" s="91"/>
    </row>
    <row r="128" spans="1:16" ht="21.95" customHeight="1" x14ac:dyDescent="0.2">
      <c r="A128" s="84"/>
      <c r="B128" s="90"/>
      <c r="C128" s="85"/>
      <c r="D128" s="85"/>
      <c r="E128" s="85"/>
      <c r="F128" s="85"/>
      <c r="G128" s="85"/>
      <c r="H128" s="84"/>
      <c r="I128" s="85"/>
      <c r="J128" s="88"/>
      <c r="K128" s="89"/>
      <c r="L128" s="78"/>
      <c r="M128" s="91"/>
    </row>
    <row r="129" spans="1:13" ht="21.95" customHeight="1" x14ac:dyDescent="0.2">
      <c r="A129" s="84"/>
      <c r="B129" s="90"/>
      <c r="C129" s="85"/>
      <c r="D129" s="85"/>
      <c r="E129" s="85"/>
      <c r="F129" s="85"/>
      <c r="G129" s="85"/>
      <c r="H129" s="84"/>
      <c r="I129" s="85"/>
      <c r="J129" s="88"/>
      <c r="K129" s="89"/>
      <c r="L129" s="84"/>
      <c r="M129" s="91"/>
    </row>
  </sheetData>
  <sheetProtection selectLockedCells="1"/>
  <protectedRanges>
    <protectedRange password="CE28" sqref="H4:I4 H2 B2" name="ช่วง1_2"/>
    <protectedRange password="CE28" sqref="B44" name="ช่วง1_11"/>
    <protectedRange password="CE28" sqref="B49" name="ช่วง1_14"/>
    <protectedRange password="CE28" sqref="B45" name="ช่วง1_16"/>
    <protectedRange password="CE28" sqref="B19:B26 B42 B39:B40 B7:B9 B14:B15 B29:B31" name="ช่วง1_3"/>
  </protectedRanges>
  <mergeCells count="5">
    <mergeCell ref="C2:D2"/>
    <mergeCell ref="E2:M2"/>
    <mergeCell ref="B5:C5"/>
    <mergeCell ref="J4:K4"/>
    <mergeCell ref="B4:C4"/>
  </mergeCells>
  <phoneticPr fontId="11" type="noConversion"/>
  <dataValidations count="11">
    <dataValidation type="list" errorStyle="warning" allowBlank="1" showInputMessage="1" showErrorMessage="1" errorTitle="ข้อมูลไม่ถูกต้อง" error="กรุณาเลือกตามรายการที่กำหนดเท่านั้น" sqref="WBV49 WLR49 WVN49 H49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4:WBV45 VRZ44:VRZ45 VID44:VID45 UYH44:UYH45 UOL44:UOL45 UEP44:UEP45 TUT44:TUT45 TKX44:TKX45 TBB44:TBB45 SRF44:SRF45 SHJ44:SHJ45 RXN44:RXN45 RNR44:RNR45 RDV44:RDV45 QTZ44:QTZ45 QKD44:QKD45 QAH44:QAH45 PQL44:PQL45 PGP44:PGP45 OWT44:OWT45 OMX44:OMX45 ODB44:ODB45 NTF44:NTF45 NJJ44:NJJ45 MZN44:MZN45 MPR44:MPR45 MFV44:MFV45 LVZ44:LVZ45 LMD44:LMD45 LCH44:LCH45 KSL44:KSL45 KIP44:KIP45 JYT44:JYT45 JOX44:JOX45 JFB44:JFB45 IVF44:IVF45 ILJ44:ILJ45 IBN44:IBN45 HRR44:HRR45 HHV44:HHV45 GXZ44:GXZ45 GOD44:GOD45 GEH44:GEH45 FUL44:FUL45 FKP44:FKP45 FAT44:FAT45 EQX44:EQX45 EHB44:EHB45 DXF44:DXF45 DNJ44:DNJ45 DDN44:DDN45 CTR44:CTR45 CJV44:CJV45 BZZ44:BZZ45 BQD44:BQD45 BGH44:BGH45 AWL44:AWL45 AMP44:AMP45 ACT44:ACT45 SX44:SX45 JB44:JB45 WVP44:WVP45 WLT44:WLT45 WBX44:WBX45 VSB44:VSB45 VIF44:VIF45 UYJ44:UYJ45 UON44:UON45 UER44:UER45 TUV44:TUV45 TKZ44:TKZ45 TBD44:TBD45 SRH44:SRH45 SHL44:SHL45 RXP44:RXP45 RNT44:RNT45 RDX44:RDX45 QUB44:QUB45 QKF44:QKF45 QAJ44:QAJ45 PQN44:PQN45 PGR44:PGR45 OWV44:OWV45 OMZ44:OMZ45 ODD44:ODD45 NTH44:NTH45 NJL44:NJL45 MZP44:MZP45 MPT44:MPT45 MFX44:MFX45 LWB44:LWB45 LMF44:LMF45 LCJ44:LCJ45 KSN44:KSN45 KIR44:KIR45 JYV44:JYV45 JOZ44:JOZ45 JFD44:JFD45 IVH44:IVH45 ILL44:ILL45 IBP44:IBP45 HRT44:HRT45 HHX44:HHX45 GYB44:GYB45 GOF44:GOF45 GEJ44:GEJ45 FUN44:FUN45 FKR44:FKR45 FAV44:FAV45 EQZ44:EQZ45 EHD44:EHD45 DXH44:DXH45 DNL44:DNL45 DDP44:DDP45 CTT44:CTT45 CJX44:CJX45 CAB44:CAB45 BQF44:BQF45 BGJ44:BGJ45 AWN44:AWN45 AMR44:AMR45 ACV44:ACV45 SZ44:SZ45 JD44:JD45 H44:H45 WVN44:WVN45 WVN47 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2 TBB25:TBB27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LR44:WLR45 WVN23 VID37:VID40 UYH37:UYH40 UOL37:UOL40 UEP37:UEP40 TUT37:TUT40 TKX37:TKX40 TBB37:TBB40 SRF37:SRF40 SHJ37:SHJ40 RXN37:RXN40 RNR37:RNR40 RDV37:RDV40 QTZ37:QTZ40 QKD37:QKD40 QAH37:QAH40 PQL37:PQL40 PGP37:PGP40 OWT37:OWT40 OMX37:OMX40 ODB37:ODB40 NTF37:NTF40 NJJ37:NJJ40 MZN37:MZN40 MPR37:MPR40 MFV37:MFV40 LVZ37:LVZ40 LMD37:LMD40 LCH37:LCH40 KSL37:KSL40 KIP37:KIP40 JYT37:JYT40 JOX37:JOX40 JFB37:JFB40 IVF37:IVF40 ILJ37:ILJ40 IBN37:IBN40 HRR37:HRR40 HHV37:HHV40 GXZ37:GXZ40 GOD37:GOD40 GEH37:GEH40 FUL37:FUL40 FKP37:FKP40 FAT37:FAT40 EQX37:EQX40 EHB37:EHB40 DXF37:DXF40 DNJ37:DNJ40 DDN37:DDN40 CTR37:CTR40 CJV37:CJV40 BZZ37:BZZ40 BQD37:BQD40 BGH37:BGH40 AWL37:AWL40 AMP37:AMP40 ACT37:ACT40 SX37:SX40 JB37:JB40 WVP37:WVP40 WLT37:WLT40 WBX37:WBX40 VSB37:VSB40 VIF37:VIF40 UYJ37:UYJ40 UON37:UON40 UER37:UER40 TUV37:TUV40 TKZ37:TKZ40 TBD37:TBD40 SRH37:SRH40 SHL37:SHL40 RXP37:RXP40 RNT37:RNT40 RDX37:RDX40 QUB37:QUB40 QKF37:QKF40 QAJ37:QAJ40 PQN37:PQN40 PGR37:PGR40 OWV37:OWV40 OMZ37:OMZ40 ODD37:ODD40 NTH37:NTH40 NJL37:NJL40 MZP37:MZP40 MPT37:MPT40 MFX37:MFX40 LWB37:LWB40 LMF37:LMF40 LCJ37:LCJ40 KSN37:KSN40 KIR37:KIR40 JYV37:JYV40 JOZ37:JOZ40 JFD37:JFD40 IVH37:IVH40 ILL37:ILL40 IBP37:IBP40 HRT37:HRT40 HHX37:HHX40 GYB37:GYB40 GOF37:GOF40 GEJ37:GEJ40 FUN37:FUN40 FKR37:FKR40 FAV37:FAV40 EQZ37:EQZ40 EHD37:EHD40 DXH37:DXH40 DNL37:DNL40 DDP37:DDP40 CTT37:CTT40 CJX37:CJX40 CAB37:CAB40 BQF37:BQF40 BGJ37:BGJ40 AWN37:AWN40 AMR37:AMR40 ACV37:ACV40 SZ37:SZ40 JD37:JD40 WVN37:WVN40 VRZ37:VRZ40 WLR37:WLR40 WBV37:WBV40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SRF25:SRF27 WVN35 WLR35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TKX25:TKX27 WVN33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TUT25:TUT27 WVN31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UEP25:UEP27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H7:H42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UOL25:UOL27 WVN19 WVN17 UYH25:UYH2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P15 WLT15 WBX15 VSB15 VIF15 UYJ15 UON15 UER15 TUV15 TKZ15 TBD15 SRH15 SHL15 RXP15 RNT15 RDX15 QUB15 QKF15 QAJ15 PQN15 PGR15 OWV15 OMZ15 ODD15 NTH15 NJL15 MZP15 MPT15 MFX15 LWB15 LMF15 LCJ15 KSN15 KIR15 JYV15 JOZ15 JFD15 IVH15 ILL15 IBP15 HRT15 HHX15 GYB15 GOF15 GEJ15 FUN15 FKR15 FAV15 EQZ15 EHD15 DXH15 DNL15 DDP15 CTT15 CJX15 CAB15 BQF15 BGJ15 AWN15 AMR15 ACV15 SZ15 JD15 VID25:VID27 WVN15 VRZ25:VRZ2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8 WVN10:WVN11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WBV25:WBV27 WVN13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WLR25:WLR27 WVN21 WVN29 WVN25:WVN27 JD25:JD27 SZ25:SZ27 ACV25:ACV27 AMR25:AMR27 AWN25:AWN27 BGJ25:BGJ27 BQF25:BQF27 CAB25:CAB27 CJX25:CJX27 CTT25:CTT27 DDP25:DDP27 DNL25:DNL27 DXH25:DXH27 EHD25:EHD27 EQZ25:EQZ27 FAV25:FAV27 FKR25:FKR27 FUN25:FUN27 GEJ25:GEJ27 GOF25:GOF27 GYB25:GYB27 HHX25:HHX27 HRT25:HRT27 IBP25:IBP27 ILL25:ILL27 IVH25:IVH27 JFD25:JFD27 JOZ25:JOZ27 JYV25:JYV27 KIR25:KIR27 KSN25:KSN27 LCJ25:LCJ27 LMF25:LMF27 LWB25:LWB27 MFX25:MFX27 MPT25:MPT27 MZP25:MZP27 NJL25:NJL27 NTH25:NTH27 ODD25:ODD27 OMZ25:OMZ27 OWV25:OWV27 PGR25:PGR27 PQN25:PQN27 QAJ25:QAJ27 QKF25:QKF27 QUB25:QUB27 RDX25:RDX27 RNT25:RNT27 RXP25:RXP27 SHL25:SHL27 SRH25:SRH27 TBD25:TBD27 TKZ25:TKZ27 TUV25:TUV27 UER25:UER27 UON25:UON27 UYJ25:UYJ27 VIF25:VIF27 VSB25:VSB27 WBX25:WBX27 WLT25:WLT27 WVP25:WVP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RXN25:RXN27 SHJ25:SHJ27 F7:F1023">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WCB49 WLX49 WVT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4:WCB45 VSF44:VSF45 VIJ44:VIJ45 UYN44:UYN45 UOR44:UOR45 UEV44:UEV45 TUZ44:TUZ45 TLD44:TLD45 TBH44:TBH45 SRL44:SRL45 SHP44:SHP45 RXT44:RXT45 RNX44:RNX45 REB44:REB45 QUF44:QUF45 QKJ44:QKJ45 QAN44:QAN45 PQR44:PQR45 PGV44:PGV45 OWZ44:OWZ45 OND44:OND45 ODH44:ODH45 NTL44:NTL45 NJP44:NJP45 MZT44:MZT45 MPX44:MPX45 MGB44:MGB45 LWF44:LWF45 LMJ44:LMJ45 LCN44:LCN45 KSR44:KSR45 KIV44:KIV45 JYZ44:JYZ45 JPD44:JPD45 JFH44:JFH45 IVL44:IVL45 ILP44:ILP45 IBT44:IBT45 HRX44:HRX45 HIB44:HIB45 GYF44:GYF45 GOJ44:GOJ45 GEN44:GEN45 FUR44:FUR45 FKV44:FKV45 FAZ44:FAZ45 ERD44:ERD45 EHH44:EHH45 DXL44:DXL45 DNP44:DNP45 DDT44:DDT45 CTX44:CTX45 CKB44:CKB45 CAF44:CAF45 BQJ44:BQJ45 BGN44:BGN45 AWR44:AWR45 AMV44:AMV45 ACZ44:ACZ45 TD44:TD45 JH44:JH45 WVT44:WVT45 WVT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LX44:WLX45 WVT23 VIJ37:VIJ40 UYN37:UYN40 UOR37:UOR40 UEV37:UEV40 TUZ37:TUZ40 TLD37:TLD40 TBH37:TBH40 SRL37:SRL40 SHP37:SHP40 RXT37:RXT40 RNX37:RNX40 REB37:REB40 QUF37:QUF40 QKJ37:QKJ40 QAN37:QAN40 PQR37:PQR40 PGV37:PGV40 OWZ37:OWZ40 OND37:OND40 ODH37:ODH40 NTL37:NTL40 NJP37:NJP40 MZT37:MZT40 MPX37:MPX40 MGB37:MGB40 LWF37:LWF40 LMJ37:LMJ40 LCN37:LCN40 KSR37:KSR40 KIV37:KIV40 JYZ37:JYZ40 JPD37:JPD40 JFH37:JFH40 IVL37:IVL40 ILP37:ILP40 IBT37:IBT40 HRX37:HRX40 HIB37:HIB40 GYF37:GYF40 GOJ37:GOJ40 GEN37:GEN40 FUR37:FUR40 FKV37:FKV40 FAZ37:FAZ40 ERD37:ERD40 EHH37:EHH40 DXL37:DXL40 DNP37:DNP40 DDT37:DDT40 CTX37:CTX40 CKB37:CKB40 CAF37:CAF40 BQJ37:BQJ40 BGN37:BGN40 AWR37:AWR40 AMV37:AMV40 ACZ37:ACZ40 TD37:TD40 JH37:JH40 WVT37:WVT40 VSF37:VSF40 WLX37:WLX40 WCB37:WCB40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T35 WLX35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T33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WVT31 WLX29 WCB29 VSF29 VIJ29 UYN29 UOR29 UEV29 TUZ29 TLD29 TBH29 SRL29 SHP29 RXT29 RNX29 REB29 QUF29 QKJ29 QAN29 PQR29 PGV29 OWZ29 OND29 ODH29 NTL29 NJP29 MZT29 MPX29 MGB29 LWF29 LMJ29 LCN29 KSR29 KIV29 JYZ29 JPD29 JFH29 IVL29 ILP29 IBT29 HRX29 HIB29 GYF29 GOJ29 GEN29 FUR29 FKV29 FAZ29 ERD29 EHH29 DXL29 DNP29 DDT29 CTX29 CKB29 CAF29 BQJ29 BGN29 AWR29 AMV29 ACZ29 TD29 JH29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JH8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T19 WVT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WVT15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8 WVT10:WVT11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WVT13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WVT21 WVT29 JH25:JH27 TD25:TD27 ACZ25:ACZ27 AMV25:AMV27 AWR25:AWR27 BGN25:BGN27 BQJ25:BQJ27 CAF25:CAF27 CKB25:CKB27 CTX25:CTX27 DDT25:DDT27 DNP25:DNP27 DXL25:DXL27 EHH25:EHH27 ERD25:ERD27 FAZ25:FAZ27 FKV25:FKV27 FUR25:FUR27 GEN25:GEN27 GOJ25:GOJ27 GYF25:GYF27 HIB25:HIB27 HRX25:HRX27 IBT25:IBT27 ILP25:ILP27 IVL25:IVL27 JFH25:JFH27 JPD25:JPD27 JYZ25:JYZ27 KIV25:KIV27 KSR25:KSR27 LCN25:LCN27 LMJ25:LMJ27 LWF25:LWF27 MGB25:MGB27 MPX25:MPX27 MZT25:MZT27 NJP25:NJP27 NTL25:NTL27 ODH25:ODH27 OND25:OND27 OWZ25:OWZ27 PGV25:PGV27 PQR25:PQR27 QAN25:QAN27 QKJ25:QKJ27 QUF25:QUF27 REB25:REB27 RNX25:RNX27 RXT25:RXT27 SHP25:SHP27 SRL25:SRL27 TBH25:TBH27 TLD25:TLD27 TUZ25:TUZ27 UEV25:UEV27 UOR25:UOR27 UYN25:UYN27 VIJ25:VIJ27 VSF25:VSF27 WCB25:WCB27 WLX25:WLX27 WVT25:WVT27 L7:L1023">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WCA49 WLW49 WVS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4:WCA45 VSE44:VSE45 VII44:VII45 UYM44:UYM45 UOQ44:UOQ45 UEU44:UEU45 TUY44:TUY45 TLC44:TLC45 TBG44:TBG45 SRK44:SRK45 SHO44:SHO45 RXS44:RXS45 RNW44:RNW45 REA44:REA45 QUE44:QUE45 QKI44:QKI45 QAM44:QAM45 PQQ44:PQQ45 PGU44:PGU45 OWY44:OWY45 ONC44:ONC45 ODG44:ODG45 NTK44:NTK45 NJO44:NJO45 MZS44:MZS45 MPW44:MPW45 MGA44:MGA45 LWE44:LWE45 LMI44:LMI45 LCM44:LCM45 KSQ44:KSQ45 KIU44:KIU45 JYY44:JYY45 JPC44:JPC45 JFG44:JFG45 IVK44:IVK45 ILO44:ILO45 IBS44:IBS45 HRW44:HRW45 HIA44:HIA45 GYE44:GYE45 GOI44:GOI45 GEM44:GEM45 FUQ44:FUQ45 FKU44:FKU45 FAY44:FAY45 ERC44:ERC45 EHG44:EHG45 DXK44:DXK45 DNO44:DNO45 DDS44:DDS45 CTW44:CTW45 CKA44:CKA45 CAE44:CAE45 BQI44:BQI45 BGM44:BGM45 AWQ44:AWQ45 AMU44:AMU45 ACY44:ACY45 TC44:TC45 JG44:JG45 K44:K45 WVU44:WVU45 WLY44:WLY45 WCC44:WCC45 VSG44:VSG45 VIK44:VIK45 UYO44:UYO45 UOS44:UOS45 UEW44:UEW45 TVA44:TVA45 TLE44:TLE45 TBI44:TBI45 SRM44:SRM45 SHQ44:SHQ45 RXU44:RXU45 RNY44:RNY45 REC44:REC45 QUG44:QUG45 QKK44:QKK45 QAO44:QAO45 PQS44:PQS45 PGW44:PGW45 OXA44:OXA45 ONE44:ONE45 ODI44:ODI45 NTM44:NTM45 NJQ44:NJQ45 MZU44:MZU45 MPY44:MPY45 MGC44:MGC45 LWG44:LWG45 LMK44:LMK45 LCO44:LCO45 KSS44:KSS45 KIW44:KIW45 JZA44:JZA45 JPE44:JPE45 JFI44:JFI45 IVM44:IVM45 ILQ44:ILQ45 IBU44:IBU45 HRY44:HRY45 HIC44:HIC45 GYG44:GYG45 GOK44:GOK45 GEO44:GEO45 FUS44:FUS45 FKW44:FKW45 FBA44:FBA45 ERE44:ERE45 EHI44:EHI45 DXM44:DXM45 DNQ44:DNQ45 DDU44:DDU45 CTY44:CTY45 CKC44:CKC45 CAG44:CAG45 BQK44:BQK45 BGO44:BGO45 AWS44:AWS45 AMW44:AMW45 ADA44:ADA45 TE44:TE45 JI44:JI45 WVS44:WVS45 WVS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LW44:WLW45 WVS23 VII37:VII40 UYM37:UYM40 UOQ37:UOQ40 UEU37:UEU40 TUY37:TUY40 TLC37:TLC40 TBG37:TBG40 SRK37:SRK40 SHO37:SHO40 RXS37:RXS40 RNW37:RNW40 REA37:REA40 QUE37:QUE40 QKI37:QKI40 QAM37:QAM40 PQQ37:PQQ40 PGU37:PGU40 OWY37:OWY40 ONC37:ONC40 ODG37:ODG40 NTK37:NTK40 NJO37:NJO40 MZS37:MZS40 MPW37:MPW40 MGA37:MGA40 LWE37:LWE40 LMI37:LMI40 LCM37:LCM40 KSQ37:KSQ40 KIU37:KIU40 JYY37:JYY40 JPC37:JPC40 JFG37:JFG40 IVK37:IVK40 ILO37:ILO40 IBS37:IBS40 HRW37:HRW40 HIA37:HIA40 GYE37:GYE40 GOI37:GOI40 GEM37:GEM40 FUQ37:FUQ40 FKU37:FKU40 FAY37:FAY40 ERC37:ERC40 EHG37:EHG40 DXK37:DXK40 DNO37:DNO40 DDS37:DDS40 CTW37:CTW40 CKA37:CKA40 CAE37:CAE40 BQI37:BQI40 BGM37:BGM40 AWQ37:AWQ40 AMU37:AMU40 ACY37:ACY40 TC37:TC40 JG37:JG40 K37:K40 WVU37:WVU40 WLY37:WLY40 WCC37:WCC40 VSG37:VSG40 VIK37:VIK40 UYO37:UYO40 UOS37:UOS40 UEW37:UEW40 TVA37:TVA40 TLE37:TLE40 TBI37:TBI40 SRM37:SRM40 SHQ37:SHQ40 RXU37:RXU40 RNY37:RNY40 REC37:REC40 QUG37:QUG40 QKK37:QKK40 QAO37:QAO40 PQS37:PQS40 PGW37:PGW40 OXA37:OXA40 ONE37:ONE40 ODI37:ODI40 NTM37:NTM40 NJQ37:NJQ40 MZU37:MZU40 MPY37:MPY40 MGC37:MGC40 LWG37:LWG40 LMK37:LMK40 LCO37:LCO40 KSS37:KSS40 KIW37:KIW40 JZA37:JZA40 JPE37:JPE40 JFI37:JFI40 IVM37:IVM40 ILQ37:ILQ40 IBU37:IBU40 HRY37:HRY40 HIC37:HIC40 GYG37:GYG40 GOK37:GOK40 GEO37:GEO40 FUS37:FUS40 FKW37:FKW40 FBA37:FBA40 ERE37:ERE40 EHI37:EHI40 DXM37:DXM40 DNQ37:DNQ40 DDU37:DDU40 CTY37:CTY40 CKC37:CKC40 CAG37:CAG40 BQK37:BQK40 BGO37:BGO40 AWS37:AWS40 AMW37:AMW40 ADA37:ADA40 TE37:TE40 JI37:JI40 WVS37:WVS40 VSE37:VSE40 WLW37:WLW40 WCA37:WCA40 WCA35 VSE35 VII35 UYM35 UOQ35 UEU35 TUY35 TLC35 TBG35 SRK35 SHO35 RXS35 RNW35 REA35 QUE35 QKI35 QAM35 PQQ35 PGU35 OWY35 ONC35 ODG35 NTK35 NJO35 MZS35 MPW35 MGA35 LWE35 LMI35 LCM35 KSQ35 KIU35 JYY35 JPC35 JFG35 IVK35 ILO35 IBS35 HRW35 HIA35 GYE35 GOI35 GEM35 FUQ35 FKU35 FAY35 ERC35 EHG35 DXK35 DNO35 DDS35 CTW35 CKA35 CAE35 BQI35 BGM35 AWQ35 AMU35 ACY35 TC35 JG35 K35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S35 WLW35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JG33 K33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JI33 WVS33 WLW31 WCA31 VSE31 VII31 UYM31 UOQ31 UEU31 TUY31 TLC31 TBG31 SRK31 SHO31 RXS31 RNW31 REA31 QUE31 QKI31 QAM31 PQQ31 PGU31 OWY31 ONC31 ODG31 NTK31 NJO31 MZS31 MPW31 MGA31 LWE31 LMI31 LCM31 KSQ31 KIU31 JYY31 JPC31 JFG31 IVK31 ILO31 IBS31 HRW31 HIA31 GYE31 GOI31 GEM31 FUQ31 FKU31 FAY31 ERC31 EHG31 DXK31 DNO31 DDS31 CTW31 CKA31 CAE31 BQI31 BGM31 AWQ31 AMU31 ACY31 TC31 JG31 K31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S31 WLW29 WCA29 VSE29 VII29 UYM29 UOQ29 UEU29 TUY29 TLC29 TBG29 SRK29 SHO29 RXS29 RNW29 REA29 QUE29 QKI29 QAM29 PQQ29 PGU29 OWY29 ONC29 ODG29 NTK29 NJO29 MZS29 MPW29 MGA29 LWE29 LMI29 LCM29 KSQ29 KIU29 JYY29 JPC29 JFG29 IVK29 ILO29 IBS29 HRW29 HIA29 GYE29 GOI29 GEM29 FUQ29 FKU29 FAY29 ERC29 EHG29 DXK29 DNO29 DDS29 CTW29 CKA29 CAE29 BQI29 BGM29 AWQ29 AMU29 ACY29 TC29 JG29 K29 WVU29 WLY29 WCC29 VSG29 VIK29 UYO29 UOS29 UEW29 TVA29 TLE29 TBI29 SRM29 SHQ29 RXU29 RNY29 REC29 QUG29 QKK29 QAO29 PQS29 PGW29 OXA29 ONE29 ODI29 NTM29 NJQ29 MZU29 MPY29 MGC29 LWG29 LMK29 LCO29 KSS29 KIW29 JZA29 JPE29 JFI29 IVM29 ILQ29 IBU29 HRY29 HIC29 GYG29 GOK29 GEO29 FUS29 FKW29 FBA29 ERE29 EHI29 DXM29 DNQ29 DDU29 CTY29 CKC29 CAG29 BQK29 BGO29 AWS29 AMW29 ADA29 TE29 JI29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JI8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K19 WVU19 WLY19 WCC19 VSG19 VIK19 UYO19 UOS19 UEW19 TVA19 TLE19 TBI19 SRM19 SHQ19 RXU19 RNY19 REC19 QUG19 QKK19 QAO19 PQS19 PGW19 OXA19 ONE19 ODI19 NTM19 NJQ19 MZU19 MPY19 MGC19 LWG19 LMK19 LCO19 KSS19 KIW19 JZA19 JPE19 JFI19 IVM19 ILQ19 IBU19 HRY19 HIC19 GYG19 GOK19 GEO19 FUS19 FKW19 FBA19 ERE19 EHI19 DXM19 DNQ19 DDU19 CTY19 CKC19 CAG19 BQK19 BGO19 AWS19 AMW19 ADA19 TE19 JI19 WVS19 WVS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K15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WVS15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8 WVS10:WVS11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K13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WVS13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K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K21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WVS21 WVS29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K25:K27 JG25:JG27 TC25:TC27 ACY25:ACY27 AMU25:AMU27 AWQ25:AWQ27 BGM25:BGM27 BQI25:BQI27 CAE25:CAE27 CKA25:CKA27 CTW25:CTW27 DDS25:DDS27 DNO25:DNO27 DXK25:DXK27 EHG25:EHG27 ERC25:ERC27 FAY25:FAY27 FKU25:FKU27 FUQ25:FUQ27 GEM25:GEM27 GOI25:GOI27 GYE25:GYE27 HIA25:HIA27 HRW25:HRW27 IBS25:IBS27 ILO25:ILO27 IVK25:IVK27 JFG25:JFG27 JPC25:JPC27 JYY25:JYY27 KIU25:KIU27 KSQ25:KSQ27 LCM25:LCM27 LMI25:LMI27 LWE25:LWE27 MGA25:MGA27 MPW25:MPW27 MZS25:MZS27 NJO25:NJO27 NTK25:NTK27 ODG25:ODG27 ONC25:ONC27 OWY25:OWY27 PGU25:PGU27 PQQ25:PQQ27 QAM25:QAM27 QKI25:QKI27 QUE25:QUE27 REA25:REA27 RNW25:RNW27 RXS25:RXS27 SHO25:SHO27 SRK25:SRK27 TBG25:TBG27 TLC25:TLC27 TUY25:TUY27 UEU25:UEU27 UOQ25:UOQ27 UYM25:UYM27 VII25:VII27 VSE25:VSE27 WCA25:WCA27 WLW25:WLW27 WVS25:WVS27 M7:M1023">
      <formula1>"1, 2"</formula1>
    </dataValidation>
    <dataValidation type="list" errorStyle="warning" allowBlank="1" showInputMessage="1" showErrorMessage="1" errorTitle="ป้อนข้อมูลไม่ถูกต้อง" error="กรุณาเลือกรายการที่กำหนดเท่านั้น" sqref="WBT49:WBU49 WLP49:WLQ49 WVL49:WVM49 E49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E44:E45 WVL47:WVM47 E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2:WVM42 DXD25:DXE27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IZ44:JA45 SV44:SW45 ACR44:ACS45 AMN44:AMO45 AWJ44:AWK45 BGF44:BGG45 BQB44:BQC45 BZX44:BZY45 CJT44:CJU45 CTP44:CTQ45 DDL44:DDM45 DNH44:DNI45 DXD44:DXE45 EGZ44:EHA45 EQV44:EQW45 FAR44:FAS45 FKN44:FKO45 FUJ44:FUK45 GEF44:GEG45 GOB44:GOC45 GXX44:GXY45 HHT44:HHU45 HRP44:HRQ45 IBL44:IBM45 ILH44:ILI45 IVD44:IVE45 JEZ44:JFA45 JOV44:JOW45 JYR44:JYS45 KIN44:KIO45 KSJ44:KSK45 LCF44:LCG45 LMB44:LMC45 LVX44:LVY45 MFT44:MFU45 MPP44:MPQ45 MZL44:MZM45 NJH44:NJI45 NTD44:NTE45 OCZ44:ODA45 OMV44:OMW45 OWR44:OWS45 PGN44:PGO45 PQJ44:PQK45 QAF44:QAG45 QKB44:QKC45 QTX44:QTY45 RDT44:RDU45 RNP44:RNQ45 RXL44:RXM45 SHH44:SHI45 SRD44:SRE45 TAZ44:TBA45 TKV44:TKW45 TUR44:TUS45 UEN44:UEO45 UOJ44:UOK45 UYF44:UYG45 VIB44:VIC45 VRX44:VRY45 WBT44:WBU45 WLP44:WLQ45 WVL44:WVM45 DNH25:DNI27 WLP37:WLQ40 WBT37:WBU40 VRX37:VRY40 VIB37:VIC40 UYF37:UYG40 UOJ37:UOK40 UEN37:UEO40 TUR37:TUS40 TKV37:TKW40 TAZ37:TBA40 SRD37:SRE40 SHH37:SHI40 RXL37:RXM40 RNP37:RNQ40 RDT37:RDU40 QTX37:QTY40 QKB37:QKC40 QAF37:QAG40 PQJ37:PQK40 PGN37:PGO40 OWR37:OWS40 OMV37:OMW40 OCZ37:ODA40 NTD37:NTE40 NJH37:NJI40 MZL37:MZM40 MPP37:MPQ40 MFT37:MFU40 LVX37:LVY40 LMB37:LMC40 LCF37:LCG40 KSJ37:KSK40 KIN37:KIO40 JYR37:JYS40 JOV37:JOW40 JEZ37:JFA40 IVD37:IVE40 ILH37:ILI40 IBL37:IBM40 HRP37:HRQ40 HHT37:HHU40 GXX37:GXY40 GOB37:GOC40 GEF37:GEG40 FUJ37:FUK40 FKN37:FKO40 FAR37:FAS40 EQV37:EQW40 EGZ37:EHA40 DXD37:DXE40 DNH37:DNI40 DDL37:DDM40 CTP37:CTQ40 CJT37:CJU40 BZX37:BZY40 BQB37:BQC40 BGF37:BGG40 AWJ37:AWK40 AMN37:AMO40 ACR37:ACS40 SV37:SW40 IZ37:JA40 DDL25:DDM27 WVL37:WVM40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CTP25:CTQ27 IZ35:JA35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CJT25:CJU27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BZX25:BZY27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IZ23:JA23 SV23:SW23 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BQB25:BQC27 WLP19:WLQ19 WBT19:WBU19 VRX19:VRY19 VIB19:VIC19 UYF19:UYG19 UOJ19:UOK19 UEN19:UEO19 TUR19:TUS19 TKV19:TKW19 TAZ19:TBA19 SRD19:SRE19 SHH19:SHI19 RXL19:RXM19 RNP19:RNQ19 RDT19:RDU19 QTX19:QTY19 QKB19:QKC19 QAF19:QAG19 PQJ19:PQK19 PGN19:PGO19 OWR19:OWS19 OMV19:OMW19 OCZ19:ODA19 NTD19:NTE19 NJH19:NJI19 MZL19:MZM19 MPP19:MPQ19 MFT19:MFU19 LVX19:LVY19 LMB19:LMC19 LCF19:LCG19 KSJ19:KSK19 KIN19:KIO19 JYR19:JYS19 JOV19:JOW19 JEZ19:JFA19 IVD19:IVE19 ILH19:ILI19 IBL19:IBM19 HRP19:HRQ19 HHT19:HHU19 GXX19:GXY19 GOB19:GOC19 GEF19:GEG19 FUJ19:FUK19 FKN19:FKO19 FAR19:FAS19 EQV19:EQW19 EGZ19:EHA19 DXD19:DXE19 DNH19:DNI19 DDL19:DDM19 CTP19:CTQ19 CJT19:CJU19 BZX19:BZY19 BQB19:BQC19 BGF19:BGG19 AWJ19:AWK19 AMN19:AMO19 ACR19:ACS19 SV19:SW19 IZ19:JA19 BGF25:BGG27 WVL19:WVM19 WVL17:WVM17 AWJ25:AWK2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LP15:WLQ15 WBT15:WBU15 VRX15:VRY15 VIB15:VIC15 UYF15:UYG15 UOJ15:UOK15 UEN15:UEO15 TUR15:TUS15 TKV15:TKW15 TAZ15:TBA15 SRD15:SRE15 SHH15:SHI15 RXL15:RXM15 RNP15:RNQ15 RDT15:RDU15 QTX15:QTY15 QKB15:QKC15 QAF15:QAG15 PQJ15:PQK15 PGN15:PGO15 OWR15:OWS15 OMV15:OMW15 OCZ15:ODA15 NTD15:NTE15 NJH15:NJI15 MZL15:MZM15 MPP15:MPQ15 MFT15:MFU15 LVX15:LVY15 LMB15:LMC15 LCF15:LCG15 KSJ15:KSK15 KIN15:KIO15 JYR15:JYS15 JOV15:JOW15 JEZ15:JFA15 IVD15:IVE15 ILH15:ILI15 IBL15:IBM15 HRP15:HRQ15 HHT15:HHU15 GXX15:GXY15 GOB15:GOC15 GEF15:GEG15 FUJ15:FUK15 FKN15:FKO15 FAR15:FAS15 EQV15:EQW15 EGZ15:EHA15 DXD15:DXE15 DNH15:DNI15 DDL15:DDM15 CTP15:CTQ15 CJT15:CJU15 BZX15:BZY15 BQB15:BQC15 BGF15:BGG15 AWJ15:AWK15 AMN15:AMO15 ACR15:ACS15 SV15:SW15 IZ15:JA15 AMN25:AMO27 WVL15:WVM15 ACR25:ACS27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8:WVM8 WVL10:WVM11 WLP13:WLQ13 WBT13:WBU13 VRX13:VRY13 VIB13:VIC13 UYF13:UYG13 UOJ13:UOK13 UEN13:UEO13 TUR13:TUS13 TKV13:TKW13 TAZ13:TBA13 SRD13:SRE13 SHH13:SHI13 RXL13:RXM13 RNP13:RNQ13 RDT13:RDU13 QTX13:QTY13 QKB13:QKC13 QAF13:QAG13 PQJ13:PQK13 PGN13:PGO13 OWR13:OWS13 OMV13:OMW13 OCZ13:ODA13 NTD13:NTE13 NJH13:NJI13 MZL13:MZM13 MPP13:MPQ13 MFT13:MFU13 LVX13:LVY13 LMB13:LMC13 LCF13:LCG13 KSJ13:KSK13 KIN13:KIO13 JYR13:JYS13 JOV13:JOW13 JEZ13:JFA13 IVD13:IVE13 ILH13:ILI13 IBL13:IBM13 HRP13:HRQ13 HHT13:HHU13 GXX13:GXY13 GOB13:GOC13 GEF13:GEG13 FUJ13:FUK13 FKN13:FKO13 FAR13:FAS13 EQV13:EQW13 EGZ13:EHA13 DXD13:DXE13 DNH13:DNI13 DDL13:DDM13 CTP13:CTQ13 CJT13:CJU13 BZX13:BZY13 BQB13:BQC13 BGF13:BGG13 AWJ13:AWK13 AMN13:AMO13 ACR13:ACS13 SV13:SW13 IZ13:JA13 SV25:SW27 WVL13:WVM13 WLP8:WLQ8 WBT8:WBU8 VRX8:VRY8 VIB8:VIC8 UYF8:UYG8 UOJ8:UOK8 UEN8:UEO8 TUR8:TUS8 TKV8:TKW8 TAZ8:TBA8 SRD8:SRE8 SHH8:SHI8 RXL8:RXM8 RNP8:RNQ8 RDT8:RDU8 QTX8:QTY8 QKB8:QKC8 QAF8:QAG8 PQJ8:PQK8 PGN8:PGO8 OWR8:OWS8 OMV8:OMW8 OCZ8:ODA8 NTD8:NTE8 NJH8:NJI8 MZL8:MZM8 MPP8:MPQ8 MFT8:MFU8 LVX8:LVY8 LMB8:LMC8 LCF8:LCG8 KSJ8:KSK8 KIN8:KIO8 JYR8:JYS8 JOV8:JOW8 JEZ8:JFA8 IVD8:IVE8 ILH8:ILI8 IBL8:IBM8 HRP8:HRQ8 HHT8:HHU8 GXX8:GXY8 GOB8:GOC8 GEF8:GEG8 FUJ8:FUK8 FKN8:FKO8 FAR8:FAS8 EQV8:EQW8 EGZ8:EHA8 DXD8:DXE8 DNH8:DNI8 DDL8:DDM8 CTP8:CTQ8 CJT8:CJU8 BZX8:BZY8 BQB8:BQC8 BGF8:BGG8 AWJ8:AWK8 AMN8:AMO8 ACR8:ACS8 SV8:SW8 IZ8:JA8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IZ21:JA21 IZ25:JA27 EGZ25:EHA27 WVL25:WVM27 WLP25:WLQ27 WBT25:WBU27 VRX25:VRY27 VIB25:VIC27 UYF25:UYG27 UOJ25:UOK27 UEN25:UEO27 TUR25:TUS27 TKV25:TKW27 TAZ25:TBA27 SRD25:SRE27 SHH25:SHI27 RXL25:RXM27 RNP25:RNQ27 RDT25:RDU27 QTX25:QTY27 QKB25:QKC27 QAF25:QAG27 PQJ25:PQK27 PGN25:PGO27 OWR25:OWS27 OMV25:OMW27 OCZ25:ODA27 NTD25:NTE27 NJH25:NJI27 MZL25:MZM27 MPP25:MPQ27 MFT25:MFU27 LVX25:LVY27 LMB25:LMC27 LCF25:LCG27 KSJ25:KSK27 KIN25:KIO27 JYR25:JYS27 JOV25:JOW27 JEZ25:JFA27 IVD25:IVE27 ILH25:ILI27 IBL25:IBM27 HRP25:HRQ27 HHT25:HHU27 GXX25:GXY27 GOB25:GOC27 GEF25:GEG27 FUJ25:FUK27 FKN25:FKO27 FAR25:FAS27 EQV25:EQW27 D7:D1023">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WBW49 WLS49 WVO49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4:WBW45 VSA44:VSA45 VIE44:VIE45 UYI44:UYI45 UOM44:UOM45 UEQ44:UEQ45 TUU44:TUU45 TKY44:TKY45 TBC44:TBC45 SRG44:SRG45 SHK44:SHK45 RXO44:RXO45 RNS44:RNS45 RDW44:RDW45 QUA44:QUA45 QKE44:QKE45 QAI44:QAI45 PQM44:PQM45 PGQ44:PGQ45 OWU44:OWU45 OMY44:OMY45 ODC44:ODC45 NTG44:NTG45 NJK44:NJK45 MZO44:MZO45 MPS44:MPS45 MFW44:MFW45 LWA44:LWA45 LME44:LME45 LCI44:LCI45 KSM44:KSM45 KIQ44:KIQ45 JYU44:JYU45 JOY44:JOY45 JFC44:JFC45 IVG44:IVG45 ILK44:ILK45 IBO44:IBO45 HRS44:HRS45 HHW44:HHW45 GYA44:GYA45 GOE44:GOE45 GEI44:GEI45 FUM44:FUM45 FKQ44:FKQ45 FAU44:FAU45 EQY44:EQY45 EHC44:EHC45 DXG44:DXG45 DNK44:DNK45 DDO44:DDO45 CTS44:CTS45 CJW44:CJW45 CAA44:CAA45 BQE44:BQE45 BGI44:BGI45 AWM44:AWM45 AMQ44:AMQ45 ACU44:ACU45 SY44:SY45 JC44:JC45 WVQ44:WVQ45 WLU44:WLU45 WBY44:WBY45 VSC44:VSC45 VIG44:VIG45 UYK44:UYK45 UOO44:UOO45 UES44:UES45 TUW44:TUW45 TLA44:TLA45 TBE44:TBE45 SRI44:SRI45 SHM44:SHM45 RXQ44:RXQ45 RNU44:RNU45 RDY44:RDY45 QUC44:QUC45 QKG44:QKG45 QAK44:QAK45 PQO44:PQO45 PGS44:PGS45 OWW44:OWW45 ONA44:ONA45 ODE44:ODE45 NTI44:NTI45 NJM44:NJM45 MZQ44:MZQ45 MPU44:MPU45 MFY44:MFY45 LWC44:LWC45 LMG44:LMG45 LCK44:LCK45 KSO44:KSO45 KIS44:KIS45 JYW44:JYW45 JPA44:JPA45 JFE44:JFE45 IVI44:IVI45 ILM44:ILM45 IBQ44:IBQ45 HRU44:HRU45 HHY44:HHY45 GYC44:GYC45 GOG44:GOG45 GEK44:GEK45 FUO44:FUO45 FKS44:FKS45 FAW44:FAW45 ERA44:ERA45 EHE44:EHE45 DXI44:DXI45 DNM44:DNM45 DDQ44:DDQ45 CTU44:CTU45 CJY44:CJY45 CAC44:CAC45 BQG44:BQG45 BGK44:BGK45 AWO44:AWO45 AMS44:AMS45 ACW44:ACW45 TA44:TA45 JE44:JE45 I44:I45 WVO44:WVO45 WVO47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2 RXO25:RXO27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LS44:WLS45 WVO23 VIE37:VIE40 UYI37:UYI40 UOM37:UOM40 UEQ37:UEQ40 TUU37:TUU40 TKY37:TKY40 TBC37:TBC40 SRG37:SRG40 SHK37:SHK40 RXO37:RXO40 RNS37:RNS40 RDW37:RDW40 QUA37:QUA40 QKE37:QKE40 QAI37:QAI40 PQM37:PQM40 PGQ37:PGQ40 OWU37:OWU40 OMY37:OMY40 ODC37:ODC40 NTG37:NTG40 NJK37:NJK40 MZO37:MZO40 MPS37:MPS40 MFW37:MFW40 LWA37:LWA40 LME37:LME40 LCI37:LCI40 KSM37:KSM40 KIQ37:KIQ40 JYU37:JYU40 JOY37:JOY40 JFC37:JFC40 IVG37:IVG40 ILK37:ILK40 IBO37:IBO40 HRS37:HRS40 HHW37:HHW40 GYA37:GYA40 GOE37:GOE40 GEI37:GEI40 FUM37:FUM40 FKQ37:FKQ40 FAU37:FAU40 EQY37:EQY40 EHC37:EHC40 DXG37:DXG40 DNK37:DNK40 DDO37:DDO40 CTS37:CTS40 CJW37:CJW40 CAA37:CAA40 BQE37:BQE40 BGI37:BGI40 AWM37:AWM40 AMQ37:AMQ40 ACU37:ACU40 SY37:SY40 JC37:JC40 WVQ37:WVQ40 WLU37:WLU40 WBY37:WBY40 VSC37:VSC40 VIG37:VIG40 UYK37:UYK40 UOO37:UOO40 UES37:UES40 TUW37:TUW40 TLA37:TLA40 TBE37:TBE40 SRI37:SRI40 SHM37:SHM40 RXQ37:RXQ40 RNU37:RNU40 RDY37:RDY40 QUC37:QUC40 QKG37:QKG40 QAK37:QAK40 PQO37:PQO40 PGS37:PGS40 OWW37:OWW40 ONA37:ONA40 ODE37:ODE40 NTI37:NTI40 NJM37:NJM40 MZQ37:MZQ40 MPU37:MPU40 MFY37:MFY40 LWC37:LWC40 LMG37:LMG40 LCK37:LCK40 KSO37:KSO40 KIS37:KIS40 JYW37:JYW40 JPA37:JPA40 JFE37:JFE40 IVI37:IVI40 ILM37:ILM40 IBQ37:IBQ40 HRU37:HRU40 HHY37:HHY40 GYC37:GYC40 GOG37:GOG40 GEK37:GEK40 FUO37:FUO40 FKS37:FKS40 FAW37:FAW40 ERA37:ERA40 EHE37:EHE40 DXI37:DXI40 DNM37:DNM40 DDQ37:DDQ40 CTU37:CTU40 CJY37:CJY40 CAC37:CAC40 BQG37:BQG40 BGK37:BGK40 AWO37:AWO40 AMS37:AMS40 ACW37:ACW40 TA37:TA40 JE37:JE40 SHK25:SHK27 WVO37:WVO40 VSA37:VSA40 WLS37:WLS40 WBW37:WBW40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SRG25:SRG27 WVO35 WLS35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TBC25:TBC27 WVO33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TKY25:TKY27 WVO31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JE29 TUU25:TUU27 UEQ25:UEQ27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UOM25:UOM27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UYI25:UYI27 WVO19 WVO17 VIE25:VIE2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VSA25:VSA27 WVO15 WBW25:WBW27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8 WVO10:WVO11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WLS25:WLS27 WVO13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WVO25:WVO27 WVO21 WVO29 G7:G1029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JC25:JC27 SY25:SY27 ACU25:ACU27 AMQ25:AMQ27 AWM25:AWM27 BGI25:BGI27 BQE25:BQE27 CAA25:CAA27 CJW25:CJW27 CTS25:CTS27 DDO25:DDO27 DNK25:DNK27 DXG25:DXG27 EHC25:EHC27 EQY25:EQY27 FAU25:FAU27 FKQ25:FKQ27 FUM25:FUM27 GEI25:GEI27 GOE25:GOE27 GYA25:GYA27 HHW25:HHW27 HRS25:HRS27 IBO25:IBO27 ILK25:ILK27 IVG25:IVG27 JFC25:JFC27 JOY25:JOY27 JYU25:JYU27 KIQ25:KIQ27 KSM25:KSM27 LCI25:LCI27 LME25:LME27 LWA25:LWA27 MFW25:MFW27 MPS25:MPS27 MZO25:MZO27 NJK25:NJK27 NTG25:NTG27 ODC25:ODC27 OMY25:OMY27 OWU25:OWU27 PGQ25:PGQ27 PQM25:PQM27 QAI25:QAI27 QKE25:QKE27 QUA25:QUA27 RDW25:RDW27 RNS25:RNS27">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 type="decimal" errorStyle="warning" allowBlank="1" showInputMessage="1" showErrorMessage="1" errorTitle="จำนวนชั่วโมงไม่ถูกต้อง" error="กรุณากรอกเฉพาะตัวเลขเท่านั้น" sqref="J50:J1023 J48 J43 J46 J18 J7:J16 J30:J38 J40">
      <formula1>0</formula1>
      <formula2>500</formula2>
    </dataValidation>
    <dataValidation type="decimal" errorStyle="warning" allowBlank="1" showInputMessage="1" showErrorMessage="1" errorTitle="ค่าธรรมเนียมไม่ถูกต้อง" error="กรุณากรอกเฉพาะตัวเลขเท่านั้น" sqref="K50:K1023 K48 K43 K46 K41 K36 K34 K30 K24 K20 K18 K16 K14 K9 K12 K7 K32 K22 K28">
      <formula1>0</formula1>
      <formula2>300000</formula2>
    </dataValidation>
    <dataValidation type="list" allowBlank="1" showInputMessage="1" showErrorMessage="1" sqref="D1024:D1522">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formula1>0</formula1>
      <formula2>10000</formula2>
    </dataValidation>
    <dataValidation errorStyle="warning" allowBlank="1" showInputMessage="1" showErrorMessage="1" errorTitle="ข้อมูลไม่ถูกต้อง" error="กรุณาเลือกรายการที่กำหนดเท่านั้น" sqref="L5"/>
    <dataValidation type="whole" errorStyle="warning" allowBlank="1" showInputMessage="1" showErrorMessage="1" errorTitle="ตัวเลขไม่ถูกต้อง" error="กรุณากรอกเฉพาะปีพุทธศักราช" sqref="H4">
      <formula1>2562</formula1>
      <formula2>2600</formula2>
    </dataValidation>
  </dataValidations>
  <pageMargins left="7.874015748031496E-2" right="7.874015748031496E-2" top="0.15748031496062992" bottom="7.874015748031496E-2" header="0.11811023622047245" footer="7.874015748031496E-2"/>
  <pageSetup paperSize="9"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5"/>
  <sheetViews>
    <sheetView showGridLines="0" topLeftCell="A13" zoomScale="120" zoomScaleNormal="120" zoomScaleSheetLayoutView="90" zoomScalePageLayoutView="120" workbookViewId="0">
      <selection activeCell="T6" sqref="T6"/>
    </sheetView>
  </sheetViews>
  <sheetFormatPr defaultColWidth="9" defaultRowHeight="18.75" x14ac:dyDescent="0.2"/>
  <cols>
    <col min="1" max="1" width="3.125" style="22" customWidth="1"/>
    <col min="2" max="2" width="19.125" style="22" customWidth="1"/>
    <col min="3" max="3" width="10.375" style="22" customWidth="1"/>
    <col min="4" max="4" width="8.25" style="22" customWidth="1"/>
    <col min="5" max="5" width="28.375" style="22" customWidth="1"/>
    <col min="6" max="6" width="8.75" style="22" customWidth="1"/>
    <col min="7" max="7" width="1.375" style="22" customWidth="1"/>
    <col min="8" max="8" width="12.25" style="22" customWidth="1"/>
    <col min="9" max="9" width="9.75" style="22" customWidth="1"/>
    <col min="10" max="10" width="7.375" style="30" customWidth="1"/>
    <col min="11" max="11" width="8.375" style="22" customWidth="1"/>
    <col min="12" max="12" width="9.25" style="22" customWidth="1"/>
    <col min="13" max="13" width="7" style="22" customWidth="1"/>
    <col min="14" max="14" width="0.875" style="22" customWidth="1"/>
    <col min="15" max="15" width="5.125" style="26" customWidth="1"/>
    <col min="16" max="16384" width="9" style="22"/>
  </cols>
  <sheetData>
    <row r="1" spans="1:17" s="13" customFormat="1" ht="36.75" customHeight="1" x14ac:dyDescent="0.35">
      <c r="A1" s="183" t="s">
        <v>71</v>
      </c>
      <c r="B1" s="184"/>
      <c r="C1" s="184"/>
      <c r="D1" s="184"/>
      <c r="E1" s="184"/>
      <c r="F1" s="184"/>
      <c r="G1" s="184"/>
      <c r="H1" s="184"/>
      <c r="I1" s="184"/>
      <c r="J1" s="184"/>
      <c r="K1" s="184"/>
      <c r="L1" s="184"/>
      <c r="M1" s="184"/>
      <c r="N1" s="100"/>
      <c r="O1" s="24"/>
      <c r="P1" s="11"/>
      <c r="Q1" s="12"/>
    </row>
    <row r="2" spans="1:17" s="13" customFormat="1" ht="24.75" customHeight="1" x14ac:dyDescent="0.25">
      <c r="A2" s="7"/>
      <c r="B2" s="5"/>
      <c r="C2" s="32" t="s">
        <v>7</v>
      </c>
      <c r="D2" s="190" t="str">
        <f>เก็บข้อมูลHRD!C2</f>
        <v>สำนักกฎหมาย</v>
      </c>
      <c r="E2" s="190"/>
      <c r="F2" s="190"/>
      <c r="G2" s="190"/>
      <c r="H2" s="190"/>
      <c r="I2" s="190"/>
      <c r="J2" s="191" t="s">
        <v>74</v>
      </c>
      <c r="K2" s="191"/>
      <c r="L2" s="190" t="str">
        <f>เก็บข้อมูลHRD!J4</f>
        <v>เทพชนก ยิ้มละมุล</v>
      </c>
      <c r="M2" s="190"/>
      <c r="N2" s="101"/>
      <c r="O2" s="23"/>
    </row>
    <row r="3" spans="1:17" s="13" customFormat="1" ht="4.5" customHeight="1" x14ac:dyDescent="0.25">
      <c r="A3" s="7"/>
      <c r="B3" s="5"/>
      <c r="C3" s="5"/>
      <c r="D3" s="5"/>
      <c r="E3" s="2"/>
      <c r="F3" s="2"/>
      <c r="G3" s="2"/>
      <c r="H3" s="2"/>
      <c r="I3" s="2"/>
      <c r="J3" s="2"/>
      <c r="K3" s="15"/>
      <c r="L3" s="18"/>
      <c r="M3" s="18"/>
      <c r="N3" s="18"/>
      <c r="O3" s="23"/>
    </row>
    <row r="4" spans="1:17" s="13" customFormat="1" ht="25.5" customHeight="1" x14ac:dyDescent="0.25">
      <c r="A4" s="8"/>
      <c r="B4" s="185" t="s">
        <v>46</v>
      </c>
      <c r="C4" s="186"/>
      <c r="D4" s="130">
        <f>เก็บข้อมูลHRD!D4</f>
        <v>16</v>
      </c>
      <c r="E4" s="33" t="s">
        <v>53</v>
      </c>
      <c r="F4" s="130">
        <f>เก็บข้อมูลHRD!F4</f>
        <v>6</v>
      </c>
      <c r="G4" s="34"/>
      <c r="H4" s="35" t="s">
        <v>47</v>
      </c>
      <c r="I4" s="187">
        <f>เก็บข้อมูลHRD!H4</f>
        <v>2564</v>
      </c>
      <c r="J4" s="188"/>
      <c r="K4" s="189" t="s">
        <v>45</v>
      </c>
      <c r="L4" s="189"/>
      <c r="M4" s="36">
        <f>เก็บข้อมูลHRD!L4:M4</f>
        <v>44272</v>
      </c>
      <c r="N4" s="102"/>
      <c r="O4" s="25"/>
      <c r="P4" s="20"/>
    </row>
    <row r="5" spans="1:17" s="28" customFormat="1" ht="5.25" customHeight="1" x14ac:dyDescent="0.2">
      <c r="A5" s="9"/>
      <c r="B5" s="182"/>
      <c r="C5" s="182"/>
      <c r="D5" s="31"/>
      <c r="E5" s="31"/>
      <c r="F5" s="4"/>
      <c r="G5" s="4"/>
      <c r="H5" s="6"/>
      <c r="I5" s="16"/>
      <c r="J5" s="6"/>
      <c r="K5" s="17"/>
      <c r="L5" s="19"/>
      <c r="M5" s="19"/>
      <c r="N5" s="19"/>
      <c r="O5" s="21"/>
      <c r="P5" s="27"/>
      <c r="Q5" s="27"/>
    </row>
    <row r="6" spans="1:17" s="28" customFormat="1" ht="25.5" customHeight="1" x14ac:dyDescent="0.2">
      <c r="A6" s="161" t="s">
        <v>13</v>
      </c>
      <c r="B6" s="158" t="s">
        <v>34</v>
      </c>
      <c r="C6" s="159"/>
      <c r="D6" s="159"/>
      <c r="E6" s="159"/>
      <c r="F6" s="160"/>
      <c r="G6" s="37"/>
      <c r="H6" s="194" t="s">
        <v>32</v>
      </c>
      <c r="I6" s="194"/>
      <c r="J6" s="194"/>
      <c r="K6" s="193" t="s">
        <v>33</v>
      </c>
      <c r="L6" s="193"/>
      <c r="M6" s="193"/>
      <c r="N6" s="103"/>
      <c r="O6" s="21"/>
      <c r="P6" s="27"/>
      <c r="Q6" s="27"/>
    </row>
    <row r="7" spans="1:17" ht="24.95" customHeight="1" x14ac:dyDescent="0.35">
      <c r="A7" s="162"/>
      <c r="B7" s="176" t="s">
        <v>51</v>
      </c>
      <c r="C7" s="177"/>
      <c r="D7" s="178"/>
      <c r="E7" s="174" t="s">
        <v>66</v>
      </c>
      <c r="F7" s="174"/>
      <c r="G7" s="40"/>
      <c r="H7" s="179" t="s">
        <v>15</v>
      </c>
      <c r="I7" s="179"/>
      <c r="J7" s="41">
        <f>COUNTIF(เก็บข้อมูลHRD!F7:F2029,"ความรู้/ทักษะเฉพาะทางในสายงาน")</f>
        <v>5</v>
      </c>
      <c r="K7" s="181" t="s">
        <v>48</v>
      </c>
      <c r="L7" s="181"/>
      <c r="M7" s="42">
        <f>COUNTIF(เก็บข้อมูลHRD!G7:G2029,"อบรมกับหน่วยงานนอกกรมฯ")</f>
        <v>0</v>
      </c>
      <c r="N7" s="105"/>
    </row>
    <row r="8" spans="1:17" ht="24.95" customHeight="1" x14ac:dyDescent="0.35">
      <c r="A8" s="162"/>
      <c r="B8" s="173" t="s">
        <v>8</v>
      </c>
      <c r="C8" s="173"/>
      <c r="D8" s="38">
        <f t="array" ref="D8">COUNTIFS(เก็บข้อมูลHRD!D7:D2029,"ข้าราชการ",เก็บข้อมูลHRD!M7:M2029,"1")</f>
        <v>25</v>
      </c>
      <c r="E8" s="39" t="s">
        <v>10</v>
      </c>
      <c r="F8" s="38">
        <f t="array" ref="F8">COUNTIFS(เก็บข้อมูลHRD!D7:D2029,"พนักงานราชการ",เก็บข้อมูลHRD!M7:M2029,"1")</f>
        <v>11</v>
      </c>
      <c r="G8" s="40"/>
      <c r="H8" s="179" t="s">
        <v>16</v>
      </c>
      <c r="I8" s="179"/>
      <c r="J8" s="41">
        <f>COUNTIF(เก็บข้อมูลHRD!F7:F2029,"ภาษา")</f>
        <v>0</v>
      </c>
      <c r="K8" s="180" t="s">
        <v>40</v>
      </c>
      <c r="L8" s="180"/>
      <c r="M8" s="42">
        <f>COUNTIF(เก็บข้อมูลHRD!G7:G2029,"อบรมกับหน่วยงานในกรมฯ")</f>
        <v>0</v>
      </c>
      <c r="N8" s="105"/>
      <c r="P8" s="29"/>
    </row>
    <row r="9" spans="1:17" ht="24.95" customHeight="1" x14ac:dyDescent="0.35">
      <c r="A9" s="162"/>
      <c r="B9" s="173" t="s">
        <v>9</v>
      </c>
      <c r="C9" s="173"/>
      <c r="D9" s="43">
        <f t="array" ref="D9">SUMPRODUCT(IF(เก็บข้อมูลHRD!D7:D2029="ข้าราชการ",IF(เก็บข้อมูลHRD!B7:B2029&lt;&gt;"",IF(เก็บข้อมูลHRD!M7:M2029=1,1/COUNTIFS(เก็บข้อมูลHRD!B7:B2029,เก็บข้อมูลHRD!B7:B2029,เก็บข้อมูลHRD!D7:D2029,"ข้าราชการ",เก็บข้อมูลHRD!B7:B2029,"&lt;&gt;",เก็บข้อมูลHRD!M7:M2029,"=1")))))</f>
        <v>16</v>
      </c>
      <c r="E9" s="39" t="s">
        <v>11</v>
      </c>
      <c r="F9" s="38">
        <f t="array" ref="F9">SUMPRODUCT(IF(เก็บข้อมูลHRD!D7:D2029="พนักงานราชการ",IF(เก็บข้อมูลHRD!B7:B2029&lt;&gt;"",IF(เก็บข้อมูลHRD!M7:M2029=1,1/COUNTIFS(เก็บข้อมูลHRD!B7:B2029,เก็บข้อมูลHRD!B7:B2029,เก็บข้อมูลHRD!D7:D2029,"พนักงานราชการ",เก็บข้อมูลHRD!B7:B2029,"&lt;&gt;",เก็บข้อมูลHRD!M7:M2029,"=1")))))</f>
        <v>6</v>
      </c>
      <c r="G9" s="45"/>
      <c r="H9" s="179" t="s">
        <v>17</v>
      </c>
      <c r="I9" s="179"/>
      <c r="J9" s="41">
        <f>COUNTIF(เก็บข้อมูลHRD!F7:F2029,"ภาวะผู้นำ/คุณธรรม/จริยธรรม")</f>
        <v>0</v>
      </c>
      <c r="K9" s="181" t="s">
        <v>49</v>
      </c>
      <c r="L9" s="181"/>
      <c r="M9" s="42">
        <f>COUNTIF(เก็บข้อมูลHRD!G7:G2029,"e-Learning")</f>
        <v>0</v>
      </c>
      <c r="N9" s="105"/>
    </row>
    <row r="10" spans="1:17" ht="24.95" customHeight="1" x14ac:dyDescent="0.35">
      <c r="A10" s="163"/>
      <c r="B10" s="173" t="s">
        <v>75</v>
      </c>
      <c r="C10" s="173"/>
      <c r="D10" s="44">
        <f t="array" ref="D10">D9/D4*100</f>
        <v>100</v>
      </c>
      <c r="E10" s="39" t="s">
        <v>76</v>
      </c>
      <c r="F10" s="44">
        <f t="array" ref="F10">F9/F4*100</f>
        <v>100</v>
      </c>
      <c r="G10" s="46"/>
      <c r="H10" s="179" t="s">
        <v>18</v>
      </c>
      <c r="I10" s="179"/>
      <c r="J10" s="41">
        <f t="array" ref="J10">COUNTIF(เก็บข้อมูลHRD!F7:F1029,"จิตอาสา/บริการ")</f>
        <v>0</v>
      </c>
      <c r="K10" s="181" t="s">
        <v>23</v>
      </c>
      <c r="L10" s="181"/>
      <c r="M10" s="42">
        <f>COUNTIF(เก็บข้อมูลHRD!G7:G2029,"ชุมชนนักปฏิบัติ(CoP)")</f>
        <v>0</v>
      </c>
      <c r="N10" s="105"/>
    </row>
    <row r="11" spans="1:17" ht="24.95" customHeight="1" x14ac:dyDescent="0.35">
      <c r="A11" s="170" t="s">
        <v>14</v>
      </c>
      <c r="B11" s="167" t="s">
        <v>35</v>
      </c>
      <c r="C11" s="168"/>
      <c r="D11" s="168"/>
      <c r="E11" s="168"/>
      <c r="F11" s="169"/>
      <c r="G11" s="40"/>
      <c r="H11" s="179" t="s">
        <v>19</v>
      </c>
      <c r="I11" s="179"/>
      <c r="J11" s="41">
        <f>COUNTIF(เก็บข้อมูลHRD!F7:F2029,"ความรับผิดชอบ/ซื่อสัตย์สุจริต")</f>
        <v>0</v>
      </c>
      <c r="K11" s="181" t="s">
        <v>26</v>
      </c>
      <c r="L11" s="181"/>
      <c r="M11" s="42">
        <f>COUNTIF(เก็บข้อมูลHRD!G7:G2029,"สอนงาน")</f>
        <v>10</v>
      </c>
      <c r="N11" s="105"/>
    </row>
    <row r="12" spans="1:17" ht="24.95" customHeight="1" x14ac:dyDescent="0.35">
      <c r="A12" s="171"/>
      <c r="B12" s="164" t="s">
        <v>51</v>
      </c>
      <c r="C12" s="165"/>
      <c r="D12" s="166"/>
      <c r="E12" s="175" t="s">
        <v>66</v>
      </c>
      <c r="F12" s="175"/>
      <c r="G12" s="40"/>
      <c r="H12" s="179" t="s">
        <v>20</v>
      </c>
      <c r="I12" s="179"/>
      <c r="J12" s="41">
        <f>COUNTIF(เก็บข้อมูลHRD!F7:F2029,"ทำงานเป็นทีม")</f>
        <v>0</v>
      </c>
      <c r="K12" s="181" t="s">
        <v>27</v>
      </c>
      <c r="L12" s="181"/>
      <c r="M12" s="42">
        <f>COUNTIF(เก็บข้อมูลHRD!G7:G2029,"มอบหมายงาน")</f>
        <v>8</v>
      </c>
      <c r="N12" s="105"/>
    </row>
    <row r="13" spans="1:17" ht="24.95" customHeight="1" x14ac:dyDescent="0.35">
      <c r="A13" s="171"/>
      <c r="B13" s="153" t="s">
        <v>8</v>
      </c>
      <c r="C13" s="153"/>
      <c r="D13" s="38">
        <f t="array" ref="D13">COUNTIFS(เก็บข้อมูลHRD!D7:D2029,"ข้าราชการ",เก็บข้อมูลHRD!M7:M2029,"2")</f>
        <v>0</v>
      </c>
      <c r="E13" s="39" t="s">
        <v>10</v>
      </c>
      <c r="F13" s="38">
        <f t="array" ref="F13">COUNTIFS(เก็บข้อมูลHRD!D7:D2029,"พนักงานราชการ",เก็บข้อมูลHRD!M7:M2029,"2")</f>
        <v>0</v>
      </c>
      <c r="G13" s="45"/>
      <c r="H13" s="179" t="s">
        <v>24</v>
      </c>
      <c r="I13" s="179"/>
      <c r="J13" s="41">
        <f>COUNTIF(เก็บข้อมูลHRD!F7:F2029,"คิดค้น/ใช้นวัตกรรมใหม่ๆ")</f>
        <v>0</v>
      </c>
      <c r="K13" s="181" t="s">
        <v>28</v>
      </c>
      <c r="L13" s="181"/>
      <c r="M13" s="42">
        <f>COUNTIF(เก็บข้อมูลHRD!G7:G2029,"ดูงานนอกสถานที่")</f>
        <v>0</v>
      </c>
      <c r="N13" s="105"/>
      <c r="Q13" s="22" t="s">
        <v>57</v>
      </c>
    </row>
    <row r="14" spans="1:17" ht="24.95" customHeight="1" x14ac:dyDescent="0.35">
      <c r="A14" s="171"/>
      <c r="B14" s="153" t="s">
        <v>9</v>
      </c>
      <c r="C14" s="153"/>
      <c r="D14" s="38">
        <f t="array" ref="D14">SUMPRODUCT(IF(เก็บข้อมูลHRD!D7:D2029="ข้าราชการ",IF(เก็บข้อมูลHRD!B7:B2029&lt;&gt;"",IF(เก็บข้อมูลHRD!M7:M2029=2,1/COUNTIFS(เก็บข้อมูลHRD!B7:B2029,เก็บข้อมูลHRD!B7:B2029,เก็บข้อมูลHRD!D7:D2029,"ข้าราชการ",เก็บข้อมูลHRD!B7:B2029,"&lt;&gt;",เก็บข้อมูลHRD!M7:M2029,"=2")))))</f>
        <v>0</v>
      </c>
      <c r="E14" s="39" t="s">
        <v>11</v>
      </c>
      <c r="F14" s="38">
        <f t="array" ref="F14">SUMPRODUCT(IF(เก็บข้อมูลHRD!D7:D2029="พนักงานราชการ",IF(เก็บข้อมูลHRD!B7:B2029&lt;&gt;"",IF(เก็บข้อมูลHRD!M7:M2029=2,1/COUNTIFS(เก็บข้อมูลHRD!B7:B2029,เก็บข้อมูลHRD!B7:B2029,เก็บข้อมูลHRD!D7:D2029,"พนักงานราชการ",เก็บข้อมูลHRD!B7:B2029,"&lt;&gt;",เก็บข้อมูลHRD!M7:M2029,"=2")))))</f>
        <v>0</v>
      </c>
      <c r="G14" s="46"/>
      <c r="H14" s="179" t="s">
        <v>25</v>
      </c>
      <c r="I14" s="179"/>
      <c r="J14" s="41">
        <f>COUNTIF(เก็บข้อมูลHRD!F7:F2029,"กฎหมาย/กฎระเบียบฯ")</f>
        <v>31</v>
      </c>
      <c r="K14" s="181" t="s">
        <v>29</v>
      </c>
      <c r="L14" s="181"/>
      <c r="M14" s="42">
        <f>COUNTIF(เก็บข้อมูลHRD!G7:G2029,"หมุนเวียนงาน")</f>
        <v>0</v>
      </c>
      <c r="N14" s="105"/>
    </row>
    <row r="15" spans="1:17" ht="24.95" customHeight="1" x14ac:dyDescent="0.35">
      <c r="A15" s="172"/>
      <c r="B15" s="153" t="s">
        <v>75</v>
      </c>
      <c r="C15" s="153"/>
      <c r="D15" s="44">
        <f>D14/D4*100</f>
        <v>0</v>
      </c>
      <c r="E15" s="39" t="s">
        <v>76</v>
      </c>
      <c r="F15" s="44">
        <f>F14/F4*100</f>
        <v>0</v>
      </c>
      <c r="G15" s="40"/>
      <c r="H15" s="179" t="s">
        <v>21</v>
      </c>
      <c r="I15" s="179"/>
      <c r="J15" s="41">
        <f>COUNTIF(เก็บข้อมูลHRD!F7:F2029,"การใช้เทคโนโลยี")</f>
        <v>0</v>
      </c>
      <c r="K15" s="181" t="s">
        <v>30</v>
      </c>
      <c r="L15" s="181"/>
      <c r="M15" s="42">
        <f>COUNTIF(เก็บข้อมูลHRD!G7:G2029,"เรียนรู้ด้วยตนเอง")</f>
        <v>18</v>
      </c>
      <c r="N15" s="105"/>
    </row>
    <row r="16" spans="1:17" ht="24.95" customHeight="1" x14ac:dyDescent="0.35">
      <c r="A16" s="148" t="s">
        <v>12</v>
      </c>
      <c r="B16" s="149" t="s">
        <v>36</v>
      </c>
      <c r="C16" s="149"/>
      <c r="D16" s="149"/>
      <c r="E16" s="149"/>
      <c r="F16" s="150"/>
      <c r="G16" s="40"/>
      <c r="H16" s="179" t="s">
        <v>22</v>
      </c>
      <c r="I16" s="179"/>
      <c r="J16" s="41">
        <f>COUNTIF(เก็บข้อมูลHRD!F7:F2029,"ทักษะการคิด")</f>
        <v>0</v>
      </c>
      <c r="K16" s="181" t="s">
        <v>31</v>
      </c>
      <c r="L16" s="181"/>
      <c r="M16" s="42">
        <f>COUNTIF(เก็บข้อมูลHRD!G7:G2029,"อื่นๆ")</f>
        <v>0</v>
      </c>
      <c r="N16" s="105"/>
    </row>
    <row r="17" spans="1:18" ht="23.25" customHeight="1" x14ac:dyDescent="0.2">
      <c r="A17" s="148"/>
      <c r="B17" s="149" t="s">
        <v>51</v>
      </c>
      <c r="C17" s="149"/>
      <c r="D17" s="150"/>
      <c r="E17" s="151" t="s">
        <v>66</v>
      </c>
      <c r="F17" s="151"/>
      <c r="G17" s="45"/>
      <c r="H17" s="195" t="s">
        <v>52</v>
      </c>
      <c r="I17" s="195"/>
      <c r="J17" s="113">
        <f>SUM(J7:J16)</f>
        <v>36</v>
      </c>
      <c r="K17" s="195" t="s">
        <v>52</v>
      </c>
      <c r="L17" s="195"/>
      <c r="M17" s="114">
        <f>SUM(M7:M16)</f>
        <v>36</v>
      </c>
      <c r="N17" s="105"/>
    </row>
    <row r="18" spans="1:18" ht="24.95" customHeight="1" x14ac:dyDescent="0.3">
      <c r="A18" s="148"/>
      <c r="B18" s="152" t="s">
        <v>8</v>
      </c>
      <c r="C18" s="153"/>
      <c r="D18" s="38">
        <f>COUNTIF(เก็บข้อมูลHRD!D7:D2029,"ข้าราชการ")</f>
        <v>25</v>
      </c>
      <c r="E18" s="39" t="s">
        <v>10</v>
      </c>
      <c r="F18" s="38">
        <f t="array" ref="F18">COUNTIF(เก็บข้อมูลHRD!D7:D2029,"พนักงานราชการ")</f>
        <v>11</v>
      </c>
      <c r="G18" s="46"/>
      <c r="H18" s="145" t="s">
        <v>67</v>
      </c>
      <c r="I18" s="146"/>
      <c r="J18" s="146"/>
      <c r="K18" s="146"/>
      <c r="L18" s="146"/>
      <c r="M18" s="146"/>
      <c r="N18" s="46"/>
    </row>
    <row r="19" spans="1:18" ht="28.5" customHeight="1" x14ac:dyDescent="0.2">
      <c r="A19" s="148"/>
      <c r="B19" s="152" t="s">
        <v>9</v>
      </c>
      <c r="C19" s="153"/>
      <c r="D19" s="38">
        <f t="array" ref="D19">SUMPRODUCT(IF(เก็บข้อมูลHRD!D7:D2029="ข้าราชการ",IF(เก็บข้อมูลHRD!B7:B2029&lt;&gt;"",1/COUNTIFS(เก็บข้อมูลHRD!B7:B2029,เก็บข้อมูลHRD!B7:B2029,เก็บข้อมูลHRD!D7:D2029,"ข้าราชการ",เก็บข้อมูลHRD!B7:B2029,"&lt;&gt;"))))</f>
        <v>16</v>
      </c>
      <c r="E19" s="39" t="s">
        <v>11</v>
      </c>
      <c r="F19" s="38">
        <f t="array" ref="F19">SUMPRODUCT(IF(เก็บข้อมูลHRD!D7:D2029="พนักงานราชการ",IF(เก็บข้อมูลHRD!B7:B2029&lt;&gt;"",1/COUNTIFS(เก็บข้อมูลHRD!B7:B2029,เก็บข้อมูลHRD!B7:B2029,เก็บข้อมูลHRD!D7:D2029,"พนักงานราชการ",เก็บข้อมูลHRD!B7:B2029,"&lt;&gt;"))))</f>
        <v>6</v>
      </c>
      <c r="G19" s="45"/>
      <c r="H19" s="147"/>
      <c r="I19" s="147"/>
      <c r="J19" s="147"/>
      <c r="K19" s="147"/>
      <c r="L19" s="147"/>
      <c r="M19" s="147"/>
      <c r="N19" s="104"/>
    </row>
    <row r="20" spans="1:18" ht="24.95" customHeight="1" x14ac:dyDescent="0.3">
      <c r="A20" s="148"/>
      <c r="B20" s="152" t="s">
        <v>75</v>
      </c>
      <c r="C20" s="153"/>
      <c r="D20" s="44">
        <f>D19/D4*100</f>
        <v>100</v>
      </c>
      <c r="E20" s="39" t="s">
        <v>76</v>
      </c>
      <c r="F20" s="44">
        <f>F19/F4*100</f>
        <v>100</v>
      </c>
      <c r="G20" s="46"/>
      <c r="H20" s="147"/>
      <c r="I20" s="147"/>
      <c r="J20" s="147"/>
      <c r="K20" s="147"/>
      <c r="L20" s="147"/>
      <c r="M20" s="147"/>
      <c r="N20" s="51"/>
    </row>
    <row r="21" spans="1:18" ht="25.5" customHeight="1" x14ac:dyDescent="0.2">
      <c r="A21" s="148"/>
      <c r="B21" s="154" t="s">
        <v>39</v>
      </c>
      <c r="C21" s="154"/>
      <c r="D21" s="154"/>
      <c r="E21" s="154"/>
      <c r="F21" s="155"/>
      <c r="G21" s="131"/>
      <c r="H21" s="147"/>
      <c r="I21" s="147"/>
      <c r="J21" s="147"/>
      <c r="K21" s="147"/>
      <c r="L21" s="147"/>
      <c r="M21" s="147"/>
      <c r="N21" s="51"/>
      <c r="R21" s="22" t="s">
        <v>57</v>
      </c>
    </row>
    <row r="22" spans="1:18" ht="24" customHeight="1" x14ac:dyDescent="0.2">
      <c r="A22" s="148"/>
      <c r="B22" s="156" t="s">
        <v>38</v>
      </c>
      <c r="C22" s="157"/>
      <c r="D22" s="47">
        <f t="array" ref="D22">SUMPRODUCT(IF(เก็บข้อมูลHRD!L7:L2029="มี",IF(เก็บข้อมูลHRD!B7:B2029&lt;&gt;"",1/COUNTIFS(เก็บข้อมูลHRD!B7:B2029,เก็บข้อมูลHRD!B7:B2029,เก็บข้อมูลHRD!L7:L2029,"มี",เก็บข้อมูลHRD!B7:B2029,"&lt;&gt;"))))</f>
        <v>22</v>
      </c>
      <c r="E22" s="39" t="s">
        <v>37</v>
      </c>
      <c r="F22" s="44">
        <f t="array" ref="F22">(D22/SUMPRODUCT((เก็บข้อมูลHRD!B7:B2029&lt;&gt;"")/COUNTIF(เก็บข้อมูลHRD!B7:B2029,เก็บข้อมูลHRD!B7:B2029&amp;"")))*100</f>
        <v>100</v>
      </c>
      <c r="G22" s="132"/>
      <c r="H22" s="147"/>
      <c r="I22" s="147"/>
      <c r="J22" s="147"/>
      <c r="K22" s="147"/>
      <c r="L22" s="147"/>
      <c r="M22" s="147"/>
      <c r="N22" s="51"/>
    </row>
    <row r="23" spans="1:18" ht="21" x14ac:dyDescent="0.2">
      <c r="A23" s="148"/>
      <c r="B23" s="154" t="s">
        <v>41</v>
      </c>
      <c r="C23" s="154"/>
      <c r="D23" s="154"/>
      <c r="E23" s="154"/>
      <c r="F23" s="155"/>
      <c r="G23" s="132"/>
      <c r="H23" s="147"/>
      <c r="I23" s="147"/>
      <c r="J23" s="147"/>
      <c r="K23" s="147"/>
      <c r="L23" s="147"/>
      <c r="M23" s="147"/>
      <c r="N23" s="132"/>
    </row>
    <row r="24" spans="1:18" ht="21.75" customHeight="1" x14ac:dyDescent="0.2">
      <c r="A24" s="148"/>
      <c r="B24" s="156" t="s">
        <v>42</v>
      </c>
      <c r="C24" s="157"/>
      <c r="D24" s="48">
        <f t="array" ref="D24">SUM(เก็บข้อมูลHRD!K7:K2029)</f>
        <v>0</v>
      </c>
      <c r="E24" s="49" t="s">
        <v>58</v>
      </c>
      <c r="F24" s="50" t="e">
        <f t="array" ref="F24">AVERAGEIF(เก็บข้อมูลHRD!K7:K2029,"&lt;&gt;0")</f>
        <v>#DIV/0!</v>
      </c>
      <c r="G24" s="132"/>
      <c r="H24" s="144" t="s">
        <v>61</v>
      </c>
      <c r="I24" s="144"/>
      <c r="J24" s="144"/>
      <c r="K24" s="144"/>
      <c r="L24" s="144"/>
      <c r="M24" s="132"/>
      <c r="N24" s="132"/>
    </row>
    <row r="25" spans="1:18" x14ac:dyDescent="0.2">
      <c r="B25" s="192"/>
      <c r="C25" s="192"/>
      <c r="D25" s="192"/>
      <c r="E25" s="192"/>
    </row>
  </sheetData>
  <sheetProtection sheet="1" objects="1" scenarios="1" selectLockedCells="1" selectUnlockedCells="1"/>
  <protectedRanges>
    <protectedRange password="CE28" sqref="I4:J4 E2 C2 M4:N4" name="ช่วง1_2_3"/>
  </protectedRanges>
  <mergeCells count="60">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 ref="B5:C5"/>
    <mergeCell ref="A1:M1"/>
    <mergeCell ref="B4:C4"/>
    <mergeCell ref="I4:J4"/>
    <mergeCell ref="K4:L4"/>
    <mergeCell ref="D2:I2"/>
    <mergeCell ref="J2:K2"/>
    <mergeCell ref="L2:M2"/>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6:F6"/>
    <mergeCell ref="A6:A10"/>
    <mergeCell ref="B12:D12"/>
    <mergeCell ref="B11:F11"/>
    <mergeCell ref="A11:A15"/>
    <mergeCell ref="B14:C14"/>
    <mergeCell ref="B8:C8"/>
    <mergeCell ref="E7:F7"/>
    <mergeCell ref="E12:F12"/>
    <mergeCell ref="B7:D7"/>
    <mergeCell ref="B9:C9"/>
    <mergeCell ref="H24:L24"/>
    <mergeCell ref="H18:M23"/>
    <mergeCell ref="A16:A24"/>
    <mergeCell ref="B17:D17"/>
    <mergeCell ref="E17:F17"/>
    <mergeCell ref="B20:C20"/>
    <mergeCell ref="B21:F21"/>
    <mergeCell ref="B22:C22"/>
    <mergeCell ref="B24:C24"/>
  </mergeCells>
  <dataValidations count="4">
    <dataValidation type="whole" errorStyle="warning" allowBlank="1" showInputMessage="1" showErrorMessage="1" errorTitle="ตัวเลขไม่ถูกต้อง" error="กรุณากรอกเฉพาะปีพุทธศักราช" sqref="I4:J4">
      <formula1>2562</formula1>
      <formula2>2570</formula2>
    </dataValidation>
    <dataValidation type="whole" errorStyle="warning" allowBlank="1" showInputMessage="1" showErrorMessage="1" errorTitle="จำนวนไม่ถูกต้อง" error="กรุณาตรวจสอบตัวเลขอีกครั้ง" sqref="F4:G4">
      <formula1>0</formula1>
      <formula2>10000</formula2>
    </dataValidation>
    <dataValidation type="whole" errorStyle="warning" allowBlank="1" showInputMessage="1" showErrorMessage="1" errorTitle="จำนวนไม่ถูกต้อง" error="กรุณาตรวจสอบตัวเลขอีกครั้ง" sqref="D4">
      <formula1>1</formula1>
      <formula2>10000</formula2>
    </dataValidation>
    <dataValidation allowBlank="1" showInputMessage="1" showErrorMessage="1" error="กรุณากรอกตัวเลขจำนวนเต็ม" sqref="M4:N4"/>
  </dataValidations>
  <printOptions horizontalCentered="1" verticalCentered="1"/>
  <pageMargins left="7.874015748031496E-2" right="7.874015748031496E-2" top="3.937007874015748E-2" bottom="3.937007874015748E-2" header="3.937007874015748E-2" footer="3.937007874015748E-2"/>
  <pageSetup paperSize="9"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4"/>
  <sheetViews>
    <sheetView tabSelected="1" workbookViewId="0">
      <selection activeCell="I21" sqref="I21"/>
    </sheetView>
  </sheetViews>
  <sheetFormatPr defaultColWidth="9" defaultRowHeight="22.5" x14ac:dyDescent="0.35"/>
  <cols>
    <col min="1" max="1" width="10.375" style="123" customWidth="1"/>
    <col min="2" max="2" width="42" style="124" customWidth="1"/>
    <col min="3" max="3" width="37.625" style="125" customWidth="1"/>
    <col min="4" max="4" width="44.75" style="123" customWidth="1"/>
    <col min="5" max="16384" width="9" style="106"/>
  </cols>
  <sheetData>
    <row r="1" spans="1:4" ht="36" x14ac:dyDescent="0.65">
      <c r="A1" s="197" t="s">
        <v>64</v>
      </c>
      <c r="B1" s="197"/>
      <c r="C1" s="197"/>
      <c r="D1" s="197"/>
    </row>
    <row r="2" spans="1:4" ht="92.25" customHeight="1" x14ac:dyDescent="0.35">
      <c r="A2" s="196" t="s">
        <v>73</v>
      </c>
      <c r="B2" s="196"/>
      <c r="C2" s="196"/>
      <c r="D2" s="196"/>
    </row>
    <row r="3" spans="1:4" ht="186.75" customHeight="1" x14ac:dyDescent="0.35">
      <c r="A3" s="196" t="s">
        <v>69</v>
      </c>
      <c r="B3" s="196"/>
      <c r="C3" s="196"/>
      <c r="D3" s="196"/>
    </row>
    <row r="4" spans="1:4" s="110" customFormat="1" ht="45" x14ac:dyDescent="0.2">
      <c r="A4" s="107" t="s">
        <v>56</v>
      </c>
      <c r="B4" s="108" t="s">
        <v>62</v>
      </c>
      <c r="C4" s="109" t="s">
        <v>1</v>
      </c>
      <c r="D4" s="111" t="s">
        <v>65</v>
      </c>
    </row>
    <row r="5" spans="1:4" x14ac:dyDescent="0.35">
      <c r="A5" s="119">
        <v>1</v>
      </c>
      <c r="B5" s="137" t="s">
        <v>78</v>
      </c>
      <c r="C5" s="78" t="s">
        <v>96</v>
      </c>
      <c r="D5" s="122" t="str">
        <f>IF(COUNTIF(เก็บข้อมูลHRD!$B$7:$B$2029,B5),"ได้รับการพัฒนาแล้ว",IF(B5="","ป้อนรายชื่อบุคลากรเพิ่ม(ถ้ามี)","ยังไม่ได้รับการพัฒนา"))</f>
        <v>ได้รับการพัฒนาแล้ว</v>
      </c>
    </row>
    <row r="6" spans="1:4" x14ac:dyDescent="0.35">
      <c r="A6" s="119">
        <v>2</v>
      </c>
      <c r="B6" s="137" t="s">
        <v>83</v>
      </c>
      <c r="C6" s="84" t="s">
        <v>95</v>
      </c>
      <c r="D6" s="122" t="str">
        <f>IF(COUNTIF(เก็บข้อมูลHRD!$B$7:$B$2029,B6),"ได้รับการพัฒนาแล้ว",IF(B6="","ป้อนรายชื่อบุคลากรเพิ่ม(ถ้ามี)","ยังไม่ได้รับการพัฒนา"))</f>
        <v>ได้รับการพัฒนาแล้ว</v>
      </c>
    </row>
    <row r="7" spans="1:4" x14ac:dyDescent="0.35">
      <c r="A7" s="119">
        <v>3</v>
      </c>
      <c r="B7" s="137" t="s">
        <v>86</v>
      </c>
      <c r="C7" s="84" t="s">
        <v>95</v>
      </c>
      <c r="D7" s="122" t="str">
        <f>IF(COUNTIF(เก็บข้อมูลHRD!$B$7:$B$2029,B7),"ได้รับการพัฒนาแล้ว",IF(B7="","ป้อนรายชื่อบุคลากรเพิ่ม(ถ้ามี)","ยังไม่ได้รับการพัฒนา"))</f>
        <v>ได้รับการพัฒนาแล้ว</v>
      </c>
    </row>
    <row r="8" spans="1:4" x14ac:dyDescent="0.35">
      <c r="A8" s="119">
        <v>4</v>
      </c>
      <c r="B8" s="137" t="s">
        <v>91</v>
      </c>
      <c r="C8" s="84" t="s">
        <v>97</v>
      </c>
      <c r="D8" s="122" t="str">
        <f>IF(COUNTIF(เก็บข้อมูลHRD!$B$7:$B$2029,B8),"ได้รับการพัฒนาแล้ว",IF(B8="","ป้อนรายชื่อบุคลากรเพิ่ม(ถ้ามี)","ยังไม่ได้รับการพัฒนา"))</f>
        <v>ได้รับการพัฒนาแล้ว</v>
      </c>
    </row>
    <row r="9" spans="1:4" x14ac:dyDescent="0.35">
      <c r="A9" s="119">
        <v>5</v>
      </c>
      <c r="B9" s="137" t="s">
        <v>87</v>
      </c>
      <c r="C9" s="84" t="s">
        <v>98</v>
      </c>
      <c r="D9" s="122" t="str">
        <f>IF(COUNTIF(เก็บข้อมูลHRD!$B$7:$B$2029,B9),"ได้รับการพัฒนาแล้ว",IF(B9="","ป้อนรายชื่อบุคลากรเพิ่ม(ถ้ามี)","ยังไม่ได้รับการพัฒนา"))</f>
        <v>ได้รับการพัฒนาแล้ว</v>
      </c>
    </row>
    <row r="10" spans="1:4" x14ac:dyDescent="0.35">
      <c r="A10" s="119">
        <v>6</v>
      </c>
      <c r="B10" s="137" t="s">
        <v>103</v>
      </c>
      <c r="C10" s="84" t="s">
        <v>98</v>
      </c>
      <c r="D10" s="122" t="str">
        <f>IF(COUNTIF(เก็บข้อมูลHRD!$B$7:$B$2029,B10),"ได้รับการพัฒนาแล้ว",IF(B10="","ป้อนรายชื่อบุคลากรเพิ่ม(ถ้ามี)","ยังไม่ได้รับการพัฒนา"))</f>
        <v>ได้รับการพัฒนาแล้ว</v>
      </c>
    </row>
    <row r="11" spans="1:4" x14ac:dyDescent="0.35">
      <c r="A11" s="119">
        <v>7</v>
      </c>
      <c r="B11" s="137" t="s">
        <v>90</v>
      </c>
      <c r="C11" s="78" t="s">
        <v>96</v>
      </c>
      <c r="D11" s="122" t="str">
        <f>IF(COUNTIF(เก็บข้อมูลHRD!$B$7:$B$2029,B11),"ได้รับการพัฒนาแล้ว",IF(B11="","ป้อนรายชื่อบุคลากรเพิ่ม(ถ้ามี)","ยังไม่ได้รับการพัฒนา"))</f>
        <v>ได้รับการพัฒนาแล้ว</v>
      </c>
    </row>
    <row r="12" spans="1:4" x14ac:dyDescent="0.35">
      <c r="A12" s="119">
        <v>8</v>
      </c>
      <c r="B12" s="137" t="s">
        <v>80</v>
      </c>
      <c r="C12" s="84" t="s">
        <v>95</v>
      </c>
      <c r="D12" s="122" t="str">
        <f>IF(COUNTIF(เก็บข้อมูลHRD!$B$7:$B$2029,B12),"ได้รับการพัฒนาแล้ว",IF(B12="","ป้อนรายชื่อบุคลากรเพิ่ม(ถ้ามี)","ยังไม่ได้รับการพัฒนา"))</f>
        <v>ได้รับการพัฒนาแล้ว</v>
      </c>
    </row>
    <row r="13" spans="1:4" x14ac:dyDescent="0.35">
      <c r="A13" s="119">
        <v>9</v>
      </c>
      <c r="B13" s="137" t="s">
        <v>81</v>
      </c>
      <c r="C13" s="84" t="s">
        <v>95</v>
      </c>
      <c r="D13" s="122" t="str">
        <f>IF(COUNTIF(เก็บข้อมูลHRD!$B$7:$B$2029,B13),"ได้รับการพัฒนาแล้ว",IF(B13="","ป้อนรายชื่อบุคลากรเพิ่ม(ถ้ามี)","ยังไม่ได้รับการพัฒนา"))</f>
        <v>ได้รับการพัฒนาแล้ว</v>
      </c>
    </row>
    <row r="14" spans="1:4" x14ac:dyDescent="0.35">
      <c r="A14" s="119">
        <v>10</v>
      </c>
      <c r="B14" s="137" t="s">
        <v>82</v>
      </c>
      <c r="C14" s="84" t="s">
        <v>95</v>
      </c>
      <c r="D14" s="122" t="str">
        <f>IF(COUNTIF(เก็บข้อมูลHRD!$B$7:$B$2029,B14),"ได้รับการพัฒนาแล้ว",IF(B14="","ป้อนรายชื่อบุคลากรเพิ่ม(ถ้ามี)","ยังไม่ได้รับการพัฒนา"))</f>
        <v>ได้รับการพัฒนาแล้ว</v>
      </c>
    </row>
    <row r="15" spans="1:4" x14ac:dyDescent="0.35">
      <c r="A15" s="119">
        <v>11</v>
      </c>
      <c r="B15" s="137" t="s">
        <v>88</v>
      </c>
      <c r="C15" s="84" t="s">
        <v>98</v>
      </c>
      <c r="D15" s="122" t="str">
        <f>IF(COUNTIF(เก็บข้อมูลHRD!$B$7:$B$2029,B15),"ได้รับการพัฒนาแล้ว",IF(B15="","ป้อนรายชื่อบุคลากรเพิ่ม(ถ้ามี)","ยังไม่ได้รับการพัฒนา"))</f>
        <v>ได้รับการพัฒนาแล้ว</v>
      </c>
    </row>
    <row r="16" spans="1:4" x14ac:dyDescent="0.35">
      <c r="A16" s="119">
        <v>12</v>
      </c>
      <c r="B16" s="90" t="s">
        <v>107</v>
      </c>
      <c r="C16" s="84" t="s">
        <v>98</v>
      </c>
      <c r="D16" s="122" t="str">
        <f>IF(COUNTIF(เก็บข้อมูลHRD!$B$7:$B$2029,B16),"ได้รับการพัฒนาแล้ว",IF(B16="","ป้อนรายชื่อบุคลากรเพิ่ม(ถ้ามี)","ยังไม่ได้รับการพัฒนา"))</f>
        <v>ได้รับการพัฒนาแล้ว</v>
      </c>
    </row>
    <row r="17" spans="1:4" x14ac:dyDescent="0.35">
      <c r="A17" s="119">
        <v>13</v>
      </c>
      <c r="B17" s="137" t="s">
        <v>79</v>
      </c>
      <c r="C17" s="84" t="s">
        <v>96</v>
      </c>
      <c r="D17" s="122" t="str">
        <f>IF(COUNTIF(เก็บข้อมูลHRD!$B$7:$B$2029,B17),"ได้รับการพัฒนาแล้ว",IF(B17="","ป้อนรายชื่อบุคลากรเพิ่ม(ถ้ามี)","ยังไม่ได้รับการพัฒนา"))</f>
        <v>ได้รับการพัฒนาแล้ว</v>
      </c>
    </row>
    <row r="18" spans="1:4" x14ac:dyDescent="0.35">
      <c r="A18" s="119">
        <v>14</v>
      </c>
      <c r="B18" s="137" t="s">
        <v>84</v>
      </c>
      <c r="C18" s="84" t="s">
        <v>95</v>
      </c>
      <c r="D18" s="122" t="str">
        <f>IF(COUNTIF(เก็บข้อมูลHRD!$B$7:$B$2029,B18),"ได้รับการพัฒนาแล้ว",IF(B18="","ป้อนรายชื่อบุคลากรเพิ่ม(ถ้ามี)","ยังไม่ได้รับการพัฒนา"))</f>
        <v>ได้รับการพัฒนาแล้ว</v>
      </c>
    </row>
    <row r="19" spans="1:4" x14ac:dyDescent="0.35">
      <c r="A19" s="119">
        <v>15</v>
      </c>
      <c r="B19" s="137" t="s">
        <v>105</v>
      </c>
      <c r="C19" s="84" t="s">
        <v>97</v>
      </c>
      <c r="D19" s="122" t="str">
        <f>IF(COUNTIF(เก็บข้อมูลHRD!$B$7:$B$2029,B19),"ได้รับการพัฒนาแล้ว",IF(B19="","ป้อนรายชื่อบุคลากรเพิ่ม(ถ้ามี)","ยังไม่ได้รับการพัฒนา"))</f>
        <v>ได้รับการพัฒนาแล้ว</v>
      </c>
    </row>
    <row r="20" spans="1:4" x14ac:dyDescent="0.35">
      <c r="A20" s="119">
        <v>16</v>
      </c>
      <c r="B20" s="137" t="s">
        <v>106</v>
      </c>
      <c r="C20" s="84" t="s">
        <v>97</v>
      </c>
      <c r="D20" s="122" t="str">
        <f>IF(COUNTIF(เก็บข้อมูลHRD!$B$7:$B$2029,B20),"ได้รับการพัฒนาแล้ว",IF(B20="","ป้อนรายชื่อบุคลากรเพิ่ม(ถ้ามี)","ยังไม่ได้รับการพัฒนา"))</f>
        <v>ได้รับการพัฒนาแล้ว</v>
      </c>
    </row>
    <row r="21" spans="1:4" x14ac:dyDescent="0.35">
      <c r="A21" s="119">
        <v>17</v>
      </c>
      <c r="B21" s="90" t="s">
        <v>114</v>
      </c>
      <c r="C21" s="84" t="s">
        <v>98</v>
      </c>
      <c r="D21" s="122" t="str">
        <f>IF(COUNTIF(เก็บข้อมูลHRD!$B$7:$B$2029,B21),"ได้รับการพัฒนาแล้ว",IF(B21="","ป้อนรายชื่อบุคลากรเพิ่ม(ถ้ามี)","ยังไม่ได้รับการพัฒนา"))</f>
        <v>ได้รับการพัฒนาแล้ว</v>
      </c>
    </row>
    <row r="22" spans="1:4" x14ac:dyDescent="0.35">
      <c r="A22" s="119">
        <v>18</v>
      </c>
      <c r="B22" s="90" t="s">
        <v>120</v>
      </c>
      <c r="C22" s="84" t="s">
        <v>93</v>
      </c>
      <c r="D22" s="122" t="str">
        <f>IF(COUNTIF(เก็บข้อมูลHRD!$B$7:$B$2029,B22),"ได้รับการพัฒนาแล้ว",IF(B22="","ป้อนรายชื่อบุคลากรเพิ่ม(ถ้ามี)","ยังไม่ได้รับการพัฒนา"))</f>
        <v>ได้รับการพัฒนาแล้ว</v>
      </c>
    </row>
    <row r="23" spans="1:4" x14ac:dyDescent="0.35">
      <c r="A23" s="119">
        <v>19</v>
      </c>
      <c r="B23" s="137" t="s">
        <v>85</v>
      </c>
      <c r="C23" s="135" t="s">
        <v>94</v>
      </c>
      <c r="D23" s="122" t="str">
        <f>IF(COUNTIF(เก็บข้อมูลHRD!$B$7:$B$2029,B23),"ได้รับการพัฒนาแล้ว",IF(B23="","ป้อนรายชื่อบุคลากรเพิ่ม(ถ้ามี)","ยังไม่ได้รับการพัฒนา"))</f>
        <v>ได้รับการพัฒนาแล้ว</v>
      </c>
    </row>
    <row r="24" spans="1:4" x14ac:dyDescent="0.35">
      <c r="A24" s="119">
        <v>20</v>
      </c>
      <c r="B24" s="137" t="s">
        <v>116</v>
      </c>
      <c r="C24" s="135" t="s">
        <v>94</v>
      </c>
      <c r="D24" s="122" t="str">
        <f>IF(COUNTIF(เก็บข้อมูลHRD!$B$7:$B$2029,B24),"ได้รับการพัฒนาแล้ว",IF(B24="","ป้อนรายชื่อบุคลากรเพิ่ม(ถ้ามี)","ยังไม่ได้รับการพัฒนา"))</f>
        <v>ได้รับการพัฒนาแล้ว</v>
      </c>
    </row>
    <row r="25" spans="1:4" x14ac:dyDescent="0.35">
      <c r="A25" s="119">
        <v>21</v>
      </c>
      <c r="B25" s="137" t="s">
        <v>92</v>
      </c>
      <c r="C25" s="136" t="s">
        <v>102</v>
      </c>
      <c r="D25" s="122" t="str">
        <f>IF(COUNTIF(เก็บข้อมูลHRD!$B$7:$B$2029,B25),"ได้รับการพัฒนาแล้ว",IF(B25="","ป้อนรายชื่อบุคลากรเพิ่ม(ถ้ามี)","ยังไม่ได้รับการพัฒนา"))</f>
        <v>ได้รับการพัฒนาแล้ว</v>
      </c>
    </row>
    <row r="26" spans="1:4" x14ac:dyDescent="0.35">
      <c r="A26" s="119">
        <v>22</v>
      </c>
      <c r="B26" s="137" t="s">
        <v>89</v>
      </c>
      <c r="C26" s="84" t="s">
        <v>99</v>
      </c>
      <c r="D26" s="122" t="str">
        <f>IF(COUNTIF(เก็บข้อมูลHRD!$B$7:$B$2029,B26),"ได้รับการพัฒนาแล้ว",IF(B26="","ป้อนรายชื่อบุคลากรเพิ่ม(ถ้ามี)","ยังไม่ได้รับการพัฒนา"))</f>
        <v>ได้รับการพัฒนาแล้ว</v>
      </c>
    </row>
    <row r="27" spans="1:4" x14ac:dyDescent="0.35">
      <c r="A27" s="119">
        <v>23</v>
      </c>
      <c r="B27" s="120"/>
      <c r="C27" s="121"/>
      <c r="D27" s="122" t="str">
        <f>IF(COUNTIF(เก็บข้อมูลHRD!$B$7:$B$2029,B27),"ได้รับการพัฒนาแล้ว",IF(B27="","ป้อนรายชื่อบุคลากรเพิ่ม(ถ้ามี)","ยังไม่ได้รับการพัฒนา"))</f>
        <v>ป้อนรายชื่อบุคลากรเพิ่ม(ถ้ามี)</v>
      </c>
    </row>
    <row r="28" spans="1:4" x14ac:dyDescent="0.35">
      <c r="A28" s="119">
        <v>24</v>
      </c>
      <c r="B28" s="120"/>
      <c r="C28" s="121"/>
      <c r="D28" s="122" t="str">
        <f>IF(COUNTIF(เก็บข้อมูลHRD!$B$7:$B$2029,B28),"ได้รับการพัฒนาแล้ว",IF(B28="","ป้อนรายชื่อบุคลากรเพิ่ม(ถ้ามี)","ยังไม่ได้รับการพัฒนา"))</f>
        <v>ป้อนรายชื่อบุคลากรเพิ่ม(ถ้ามี)</v>
      </c>
    </row>
    <row r="29" spans="1:4" x14ac:dyDescent="0.35">
      <c r="A29" s="119">
        <v>25</v>
      </c>
      <c r="B29" s="120"/>
      <c r="C29" s="121"/>
      <c r="D29" s="122" t="str">
        <f>IF(COUNTIF(เก็บข้อมูลHRD!$B$7:$B$2029,B29),"ได้รับการพัฒนาแล้ว",IF(B29="","ป้อนรายชื่อบุคลากรเพิ่ม(ถ้ามี)","ยังไม่ได้รับการพัฒนา"))</f>
        <v>ป้อนรายชื่อบุคลากรเพิ่ม(ถ้ามี)</v>
      </c>
    </row>
    <row r="30" spans="1:4" x14ac:dyDescent="0.35">
      <c r="A30" s="119">
        <v>26</v>
      </c>
      <c r="B30" s="120"/>
      <c r="C30" s="121"/>
      <c r="D30" s="122" t="str">
        <f>IF(COUNTIF(เก็บข้อมูลHRD!$B$7:$B$2029,B30),"ได้รับการพัฒนาแล้ว",IF(B30="","ป้อนรายชื่อบุคลากรเพิ่ม(ถ้ามี)","ยังไม่ได้รับการพัฒนา"))</f>
        <v>ป้อนรายชื่อบุคลากรเพิ่ม(ถ้ามี)</v>
      </c>
    </row>
    <row r="31" spans="1:4" x14ac:dyDescent="0.35">
      <c r="A31" s="119">
        <v>27</v>
      </c>
      <c r="B31" s="120"/>
      <c r="C31" s="121"/>
      <c r="D31" s="122" t="str">
        <f>IF(COUNTIF(เก็บข้อมูลHRD!$B$7:$B$2029,B31),"ได้รับการพัฒนาแล้ว",IF(B31="","ป้อนรายชื่อบุคลากรเพิ่ม(ถ้ามี)","ยังไม่ได้รับการพัฒนา"))</f>
        <v>ป้อนรายชื่อบุคลากรเพิ่ม(ถ้ามี)</v>
      </c>
    </row>
    <row r="32" spans="1:4" x14ac:dyDescent="0.35">
      <c r="A32" s="119">
        <v>28</v>
      </c>
      <c r="B32" s="120"/>
      <c r="C32" s="121"/>
      <c r="D32" s="122" t="str">
        <f>IF(COUNTIF(เก็บข้อมูลHRD!$B$7:$B$2029,B32),"ได้รับการพัฒนาแล้ว",IF(B32="","ป้อนรายชื่อบุคลากรเพิ่ม(ถ้ามี)","ยังไม่ได้รับการพัฒนา"))</f>
        <v>ป้อนรายชื่อบุคลากรเพิ่ม(ถ้ามี)</v>
      </c>
    </row>
    <row r="33" spans="1:4" x14ac:dyDescent="0.35">
      <c r="A33" s="119">
        <v>29</v>
      </c>
      <c r="B33" s="120"/>
      <c r="C33" s="121"/>
      <c r="D33" s="122" t="str">
        <f>IF(COUNTIF(เก็บข้อมูลHRD!$B$7:$B$2029,B33),"ได้รับการพัฒนาแล้ว",IF(B33="","ป้อนรายชื่อบุคลากรเพิ่ม(ถ้ามี)","ยังไม่ได้รับการพัฒนา"))</f>
        <v>ป้อนรายชื่อบุคลากรเพิ่ม(ถ้ามี)</v>
      </c>
    </row>
    <row r="34" spans="1:4" x14ac:dyDescent="0.35">
      <c r="A34" s="119">
        <v>30</v>
      </c>
      <c r="B34" s="120"/>
      <c r="C34" s="121"/>
      <c r="D34" s="122" t="str">
        <f>IF(COUNTIF(เก็บข้อมูลHRD!$B$7:$B$2029,B34),"ได้รับการพัฒนาแล้ว",IF(B34="","ป้อนรายชื่อบุคลากรเพิ่ม(ถ้ามี)","ยังไม่ได้รับการพัฒนา"))</f>
        <v>ป้อนรายชื่อบุคลากรเพิ่ม(ถ้ามี)</v>
      </c>
    </row>
  </sheetData>
  <sheetProtection selectLockedCells="1"/>
  <protectedRanges>
    <protectedRange password="CE28" sqref="B26 B23:B24 B9 B5:B6 B12:B15 B17:B18" name="ช่วง1_3"/>
  </protectedRanges>
  <autoFilter ref="A4:D4"/>
  <mergeCells count="3">
    <mergeCell ref="A3:D3"/>
    <mergeCell ref="A1:D1"/>
    <mergeCell ref="A2:D2"/>
  </mergeCells>
  <phoneticPr fontId="11" type="noConversion"/>
  <conditionalFormatting sqref="D4:D1048576">
    <cfRule type="containsText" dxfId="2" priority="1" operator="containsText" text="ยังไม่ได้รับการพัฒนา">
      <formula>NOT(ISERROR(SEARCH("ยังไม่ได้รับการพัฒนา",D4)))</formula>
    </cfRule>
    <cfRule type="containsText" dxfId="1" priority="2" operator="containsText" text="ยังไม่ได้รับการพัฒนา&#10;ทั้งปีงบประมาณ">
      <formula>NOT(ISERROR(SEARCH("ยังไม่ได้รับการพัฒนาทั้งปีงบประมาณ",D4)))</formula>
    </cfRule>
    <cfRule type="containsText" dxfId="0" priority="3" operator="containsText" text="ได้รับการพัฒนาแล้ว">
      <formula>NOT(ISERROR(SEARCH("ได้รับการพัฒนาแล้ว",D4)))</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3</vt:i4>
      </vt:variant>
      <vt:variant>
        <vt:lpstr>ช่วงที่มีชื่อ</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USER</cp:lastModifiedBy>
  <cp:lastPrinted>2019-12-06T09:04:01Z</cp:lastPrinted>
  <dcterms:created xsi:type="dcterms:W3CDTF">2019-10-21T02:57:05Z</dcterms:created>
  <dcterms:modified xsi:type="dcterms:W3CDTF">2021-03-17T03:35:52Z</dcterms:modified>
</cp:coreProperties>
</file>